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lkedickmann-loffler/Nextcloud/NWGH/Gründung/Gründung Workshops/Gründung Modul-4-Finanzen/Gründung-Modul-4-Finanzen/"/>
    </mc:Choice>
  </mc:AlternateContent>
  <xr:revisionPtr revIDLastSave="0" documentId="13_ncr:1_{07592655-6DE8-8B47-A3C1-A55FC4B75413}" xr6:coauthVersionLast="47" xr6:coauthVersionMax="47" xr10:uidLastSave="{00000000-0000-0000-0000-000000000000}"/>
  <bookViews>
    <workbookView xWindow="0" yWindow="960" windowWidth="35840" windowHeight="18700" tabRatio="919" activeTab="2" xr2:uid="{00000000-000D-0000-FFFF-FFFF00000000}"/>
  </bookViews>
  <sheets>
    <sheet name="FO-InvestGründ" sheetId="8" r:id="rId1"/>
    <sheet name="FO-Material 1+2" sheetId="6" r:id="rId2"/>
    <sheet name="FO-Material 3" sheetId="7" r:id="rId3"/>
    <sheet name=" Lfd. Betrieb (2)" sheetId="13" r:id="rId4"/>
    <sheet name="Aufteilung" sheetId="11" r:id="rId5"/>
    <sheet name="BKP 2023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8" l="1"/>
  <c r="E18" i="11"/>
  <c r="D19" i="13"/>
  <c r="D18" i="13"/>
  <c r="G42" i="11"/>
  <c r="C42" i="11" s="1"/>
  <c r="D40" i="11"/>
  <c r="I40" i="11" s="1"/>
  <c r="C34" i="11"/>
  <c r="C35" i="11"/>
  <c r="E35" i="11" s="1"/>
  <c r="C36" i="11"/>
  <c r="C37" i="11"/>
  <c r="D37" i="11" s="1"/>
  <c r="C38" i="11"/>
  <c r="D38" i="11" s="1"/>
  <c r="E41" i="11"/>
  <c r="H36" i="11"/>
  <c r="F36" i="11"/>
  <c r="D36" i="11"/>
  <c r="H34" i="11"/>
  <c r="I29" i="11"/>
  <c r="H29" i="11"/>
  <c r="G29" i="11"/>
  <c r="F29" i="11"/>
  <c r="E29" i="11"/>
  <c r="D29" i="11"/>
  <c r="I28" i="11"/>
  <c r="D17" i="11"/>
  <c r="C17" i="11"/>
  <c r="I5" i="11"/>
  <c r="G19" i="11"/>
  <c r="C19" i="11" s="1"/>
  <c r="H6" i="11"/>
  <c r="G6" i="11"/>
  <c r="F6" i="11"/>
  <c r="E6" i="11"/>
  <c r="D6" i="11"/>
  <c r="C11" i="11"/>
  <c r="E11" i="11" s="1"/>
  <c r="C12" i="11"/>
  <c r="C13" i="11"/>
  <c r="C14" i="11"/>
  <c r="C15" i="11"/>
  <c r="C7" i="11"/>
  <c r="B18" i="13"/>
  <c r="K6" i="13"/>
  <c r="M6" i="13" s="1"/>
  <c r="N6" i="13" s="1"/>
  <c r="J14" i="13"/>
  <c r="K7" i="13"/>
  <c r="M7" i="13" s="1"/>
  <c r="B7" i="13" s="1"/>
  <c r="C33" i="11" s="1"/>
  <c r="K5" i="13"/>
  <c r="M5" i="13" s="1"/>
  <c r="N5" i="13" s="1"/>
  <c r="K4" i="13"/>
  <c r="M4" i="13" s="1"/>
  <c r="B4" i="13" s="1"/>
  <c r="C30" i="11" s="1"/>
  <c r="D30" i="11" s="1"/>
  <c r="M1" i="13"/>
  <c r="K1" i="13"/>
  <c r="E38" i="11" l="1"/>
  <c r="H37" i="11"/>
  <c r="G38" i="11"/>
  <c r="G33" i="11"/>
  <c r="E33" i="11"/>
  <c r="F33" i="11"/>
  <c r="H33" i="11"/>
  <c r="C40" i="11"/>
  <c r="D35" i="11"/>
  <c r="C41" i="11"/>
  <c r="C10" i="11"/>
  <c r="D10" i="11" s="1"/>
  <c r="C43" i="11"/>
  <c r="F38" i="11"/>
  <c r="H38" i="11"/>
  <c r="E30" i="11"/>
  <c r="H30" i="11"/>
  <c r="F30" i="11"/>
  <c r="G30" i="11"/>
  <c r="E37" i="11"/>
  <c r="G37" i="11"/>
  <c r="F35" i="11"/>
  <c r="H35" i="11"/>
  <c r="F37" i="11"/>
  <c r="D34" i="11"/>
  <c r="E34" i="11"/>
  <c r="I43" i="11"/>
  <c r="G35" i="11"/>
  <c r="F34" i="11"/>
  <c r="G34" i="11"/>
  <c r="E36" i="11"/>
  <c r="D33" i="11"/>
  <c r="G36" i="11"/>
  <c r="I36" i="11" s="1"/>
  <c r="I6" i="11"/>
  <c r="G7" i="11"/>
  <c r="D11" i="11"/>
  <c r="D7" i="11"/>
  <c r="H13" i="11"/>
  <c r="H7" i="11"/>
  <c r="H11" i="11"/>
  <c r="D13" i="11"/>
  <c r="G11" i="11"/>
  <c r="G13" i="11"/>
  <c r="E7" i="11"/>
  <c r="E13" i="11"/>
  <c r="E12" i="11"/>
  <c r="D12" i="11"/>
  <c r="D14" i="11"/>
  <c r="D15" i="11"/>
  <c r="O6" i="13"/>
  <c r="Q6" i="13" s="1"/>
  <c r="B6" i="13" s="1"/>
  <c r="O5" i="13"/>
  <c r="Q5" i="13" s="1"/>
  <c r="B5" i="13" s="1"/>
  <c r="I37" i="11" l="1"/>
  <c r="I38" i="11"/>
  <c r="C9" i="11"/>
  <c r="C32" i="11"/>
  <c r="E10" i="11"/>
  <c r="I30" i="11"/>
  <c r="B13" i="13"/>
  <c r="C8" i="11"/>
  <c r="C31" i="11"/>
  <c r="H10" i="11"/>
  <c r="I33" i="11"/>
  <c r="G10" i="11"/>
  <c r="I35" i="11"/>
  <c r="I34" i="11"/>
  <c r="G31" i="11" l="1"/>
  <c r="H31" i="11"/>
  <c r="D31" i="11"/>
  <c r="E31" i="11"/>
  <c r="E39" i="11" s="1"/>
  <c r="C39" i="11"/>
  <c r="C44" i="11" s="1"/>
  <c r="F31" i="11"/>
  <c r="F39" i="11" s="1"/>
  <c r="D8" i="11"/>
  <c r="H8" i="11"/>
  <c r="E8" i="11"/>
  <c r="G8" i="11"/>
  <c r="B19" i="13"/>
  <c r="B22" i="13" s="1"/>
  <c r="D13" i="13"/>
  <c r="H32" i="11"/>
  <c r="E32" i="11"/>
  <c r="F32" i="11"/>
  <c r="G32" i="11"/>
  <c r="D32" i="11"/>
  <c r="I32" i="11" s="1"/>
  <c r="E9" i="11"/>
  <c r="D9" i="11"/>
  <c r="H9" i="11"/>
  <c r="G9" i="11"/>
  <c r="D16" i="11" l="1"/>
  <c r="C18" i="11"/>
  <c r="C20" i="11" s="1"/>
  <c r="I20" i="11"/>
  <c r="E44" i="11"/>
  <c r="I31" i="11"/>
  <c r="I39" i="11" s="1"/>
  <c r="D39" i="11"/>
  <c r="D44" i="11" s="1"/>
  <c r="H39" i="11"/>
  <c r="H44" i="11" s="1"/>
  <c r="G39" i="11"/>
  <c r="G44" i="11" s="1"/>
  <c r="I44" i="11" l="1"/>
  <c r="H15" i="11" l="1"/>
  <c r="G15" i="11"/>
  <c r="E15" i="11"/>
  <c r="H14" i="11"/>
  <c r="G14" i="11"/>
  <c r="E14" i="11"/>
  <c r="E16" i="11" s="1"/>
  <c r="H12" i="11"/>
  <c r="G12" i="11"/>
  <c r="D21" i="11" l="1"/>
  <c r="I17" i="11"/>
  <c r="D4" i="6"/>
  <c r="D12" i="6"/>
  <c r="D30" i="6"/>
  <c r="D49" i="6"/>
  <c r="I4" i="6"/>
  <c r="D4" i="7"/>
  <c r="D22" i="7"/>
  <c r="D41" i="7"/>
  <c r="D50" i="7" s="1"/>
  <c r="D11" i="8"/>
  <c r="H14" i="8"/>
  <c r="D42" i="7"/>
  <c r="D43" i="7"/>
  <c r="D44" i="7"/>
  <c r="D45" i="7"/>
  <c r="D46" i="7"/>
  <c r="D48" i="7"/>
  <c r="D49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I18" i="6"/>
  <c r="I19" i="6"/>
  <c r="I20" i="6"/>
  <c r="D50" i="6"/>
  <c r="D51" i="6"/>
  <c r="D52" i="6"/>
  <c r="D53" i="6"/>
  <c r="D54" i="6"/>
  <c r="D55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5" i="6"/>
  <c r="D6" i="6"/>
  <c r="D7" i="6"/>
  <c r="D8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D37" i="7" l="1"/>
  <c r="D61" i="6"/>
  <c r="D18" i="7"/>
  <c r="I21" i="6"/>
  <c r="D47" i="6"/>
  <c r="D56" i="6"/>
  <c r="D27" i="6"/>
  <c r="D9" i="6"/>
  <c r="C16" i="11"/>
  <c r="C21" i="11" s="1"/>
  <c r="G16" i="11"/>
  <c r="G21" i="11" s="1"/>
  <c r="H16" i="11"/>
  <c r="H21" i="11" s="1"/>
  <c r="D15" i="8"/>
  <c r="D17" i="8"/>
  <c r="D16" i="8"/>
  <c r="D60" i="6" l="1"/>
  <c r="D62" i="6" s="1"/>
  <c r="D14" i="8"/>
  <c r="D19" i="8" s="1"/>
  <c r="D21" i="8" s="1"/>
  <c r="D37" i="8" s="1"/>
  <c r="D39" i="8" l="1"/>
  <c r="D40" i="8" l="1"/>
  <c r="D42" i="8" s="1"/>
  <c r="H3" i="8" s="1"/>
  <c r="H16" i="8" s="1"/>
  <c r="F8" i="11"/>
  <c r="I8" i="11" s="1"/>
  <c r="F9" i="11" l="1"/>
  <c r="I9" i="11" s="1"/>
  <c r="F7" i="11"/>
  <c r="F13" i="11"/>
  <c r="I13" i="11" s="1"/>
  <c r="F11" i="11"/>
  <c r="I11" i="11" s="1"/>
  <c r="F14" i="11"/>
  <c r="I14" i="11" s="1"/>
  <c r="F12" i="11"/>
  <c r="I12" i="11" s="1"/>
  <c r="F10" i="11"/>
  <c r="I10" i="11" s="1"/>
  <c r="F15" i="11"/>
  <c r="I15" i="11" s="1"/>
  <c r="I7" i="11" l="1"/>
  <c r="I16" i="11" s="1"/>
  <c r="F16" i="11"/>
  <c r="E21" i="11" s="1"/>
  <c r="I21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G4" authorId="0" shapeId="0" xr:uid="{CCFB55C2-01F8-7244-B02D-4341B7C86D1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10,- kalt + 5,- warm = 15,- inkl. Hezung, Energie, Wasser</t>
        </r>
      </text>
    </comment>
  </commentList>
</comments>
</file>

<file path=xl/sharedStrings.xml><?xml version="1.0" encoding="utf-8"?>
<sst xmlns="http://schemas.openxmlformats.org/spreadsheetml/2006/main" count="305" uniqueCount="246">
  <si>
    <t>Position</t>
  </si>
  <si>
    <t>Nr.</t>
  </si>
  <si>
    <t xml:space="preserve">Im GH vollendete Geburt vor Einführung QM </t>
  </si>
  <si>
    <t>Im GH vollendete Geburt mit QM</t>
  </si>
  <si>
    <t xml:space="preserve">Verleg. unter 4 Std. vor Einführung QM </t>
  </si>
  <si>
    <t>Verleg. unter 4 Std. mit QM</t>
  </si>
  <si>
    <t>Verleg. nach mehr als 4 Std. mit QM</t>
  </si>
  <si>
    <t xml:space="preserve">Verleg. nach mehr als 4 Std. vor Einführung QM </t>
  </si>
  <si>
    <t>Betrag</t>
  </si>
  <si>
    <t>Vergütungsvereinbarung zum Ergänzungsvertrag</t>
  </si>
  <si>
    <t>Rechtsberatung</t>
  </si>
  <si>
    <t>Unternehmensberatung</t>
  </si>
  <si>
    <t>Steuerberatung</t>
  </si>
  <si>
    <t>Notarkosten (Eintragung GmbH, PartG, Verein)</t>
  </si>
  <si>
    <t>Eröffnungskosten</t>
  </si>
  <si>
    <t>Kosten Exkursion</t>
  </si>
  <si>
    <t>Fortbildungskosten</t>
  </si>
  <si>
    <t>1)</t>
  </si>
  <si>
    <t>2)</t>
  </si>
  <si>
    <t>Kaution/Provision</t>
  </si>
  <si>
    <t>Gesamt Summe 1)</t>
  </si>
  <si>
    <t>Gesamt Summe 2)</t>
  </si>
  <si>
    <t>A/ Investitionskosten</t>
  </si>
  <si>
    <t>Sonstiges</t>
  </si>
  <si>
    <t>Geplante Gesamtkosten</t>
  </si>
  <si>
    <t>Vorhandene Eigenmittel</t>
  </si>
  <si>
    <t>* Barmittel</t>
  </si>
  <si>
    <t>* Private Darlehen</t>
  </si>
  <si>
    <t>* Sonstige</t>
  </si>
  <si>
    <t>Summe Eigenmittel</t>
  </si>
  <si>
    <t>* geldwerte Eigenleistungen</t>
  </si>
  <si>
    <t>Zwischensumme 1</t>
  </si>
  <si>
    <t>Zwischensumme 2</t>
  </si>
  <si>
    <t>zzgl. 10% für Unvorhergesehenes</t>
  </si>
  <si>
    <t xml:space="preserve">Gesamt Investitions-/Gründungskosten </t>
  </si>
  <si>
    <t>Betriebskostenpauschale seit 01.01.2019</t>
  </si>
  <si>
    <t>Pinard-Hörrohr oder Doptone oder CTG</t>
  </si>
  <si>
    <t>Möglichkeit zur Beckenhochlagerung</t>
  </si>
  <si>
    <t>RR-Gerät</t>
  </si>
  <si>
    <t>Fieberthermometer</t>
  </si>
  <si>
    <t>Stethoskop (für Mutter und Kind)</t>
  </si>
  <si>
    <t>Maßband</t>
  </si>
  <si>
    <t>Babywaage</t>
  </si>
  <si>
    <t>Stauschlauch</t>
  </si>
  <si>
    <t>Haltevorrichtung für eine Infusion</t>
  </si>
  <si>
    <t xml:space="preserve">Sauerstoffflasche  </t>
  </si>
  <si>
    <t>Mundkeil</t>
  </si>
  <si>
    <t>Hygieneartikel/Verbrauchsmaterial:</t>
  </si>
  <si>
    <t>Desinfektionsmittel</t>
  </si>
  <si>
    <t>Schleimabsauger</t>
  </si>
  <si>
    <t>Nabelklemmen/Nabelkompressen</t>
  </si>
  <si>
    <t>Nahtmaterial</t>
  </si>
  <si>
    <t>Gel/Öl für Dopton/CTG</t>
  </si>
  <si>
    <t>unsterile und sterile Einmal-Handschuhe</t>
  </si>
  <si>
    <t>Einmalunterlagen</t>
  </si>
  <si>
    <t>Tupfer, Kompressen, Pflaster</t>
  </si>
  <si>
    <t>Thermofolie</t>
  </si>
  <si>
    <t>Klysma</t>
  </si>
  <si>
    <t>Blasenkatheter</t>
  </si>
  <si>
    <t>Infusionssystem</t>
  </si>
  <si>
    <t>Laborbedarf (Röhrchen)</t>
  </si>
  <si>
    <t>Teststreifen zur Urinkontrolle</t>
  </si>
  <si>
    <t>Einmalunterhosen</t>
  </si>
  <si>
    <t>Hygienevorlagen/Flockenwindeln</t>
  </si>
  <si>
    <t>Arzneimittel:</t>
  </si>
  <si>
    <t>Oxytocin Ampullen</t>
  </si>
  <si>
    <t>Methylergometrinhydrogenmaleat-Ampullen</t>
  </si>
  <si>
    <t>Fenoterol-Ampullen</t>
  </si>
  <si>
    <t>Infusionslösung (Elektrolyte, Glucose 5 %)</t>
  </si>
  <si>
    <t>NaCl Ampullen</t>
  </si>
  <si>
    <t>Lokalanästhetikum</t>
  </si>
  <si>
    <t>Ausstattung:</t>
  </si>
  <si>
    <t>Einrichtung:</t>
  </si>
  <si>
    <t>Bett</t>
  </si>
  <si>
    <t>Wärmelampe</t>
  </si>
  <si>
    <t>Kauf einer Immobilie</t>
  </si>
  <si>
    <t>Umbau/Renovierung einer Immobilie</t>
  </si>
  <si>
    <t>Architektenkosten</t>
  </si>
  <si>
    <t>Baunebenkosten z.B. für Bauantrag, Antrag Nutzungsänderung, ggf. Lärmschutzgutachten o.ä.</t>
  </si>
  <si>
    <t>Geburtsbereich</t>
  </si>
  <si>
    <t>Kursbereich</t>
  </si>
  <si>
    <t>Bürobereich</t>
  </si>
  <si>
    <t>Einzel-Preis Euro</t>
  </si>
  <si>
    <t>Anzahl</t>
  </si>
  <si>
    <t>Gesamt Euro</t>
  </si>
  <si>
    <t>Summe Ausstattung</t>
  </si>
  <si>
    <t>Summe Einrichtung</t>
  </si>
  <si>
    <t>Summe Verbrauchsmaterial</t>
  </si>
  <si>
    <t>Summe Arzneimittel</t>
  </si>
  <si>
    <t>Wickel-/Reanimationsplatz Neugeborene</t>
  </si>
  <si>
    <t xml:space="preserve">Kühlschrank für Arzneimitteln </t>
  </si>
  <si>
    <t>Beatmungsbeutel und -masken für Neugeborene</t>
  </si>
  <si>
    <t>Spritzen (2 ml, 10 ml) / Kanülen/Venenverweilkatheter</t>
  </si>
  <si>
    <t>z.B. Gebärhocker, Schränke</t>
  </si>
  <si>
    <t>Stühle, Rollcontainer, ...</t>
  </si>
  <si>
    <t>Mülleimer</t>
  </si>
  <si>
    <t>Bettwäsche</t>
  </si>
  <si>
    <t>Handtücher...</t>
  </si>
  <si>
    <t>Lampen (ggf. auch zum Nähen)</t>
  </si>
  <si>
    <t xml:space="preserve">Gardinen, Sichtschutz </t>
  </si>
  <si>
    <t>Uhren, Deko ...</t>
  </si>
  <si>
    <t>Summe Einrichtung Vorsorge und Geburt</t>
  </si>
  <si>
    <t>Vorsorge- und Geburtsbereich:</t>
  </si>
  <si>
    <t>Kursbereich:</t>
  </si>
  <si>
    <t>Bürobereich:</t>
  </si>
  <si>
    <t>Matten</t>
  </si>
  <si>
    <t>Decken</t>
  </si>
  <si>
    <t>Bälle</t>
  </si>
  <si>
    <t>Stillkissen</t>
  </si>
  <si>
    <t>Meditationskissen</t>
  </si>
  <si>
    <t>Lampen</t>
  </si>
  <si>
    <t>Schrank/Regal</t>
  </si>
  <si>
    <t>Musikanlage</t>
  </si>
  <si>
    <t>Summe Kursbereich</t>
  </si>
  <si>
    <t>Abrechnungssoftware</t>
  </si>
  <si>
    <t>Feuerfester Aktenschrank</t>
  </si>
  <si>
    <t>Schreibstisch</t>
  </si>
  <si>
    <t>Schreibstischstuhl</t>
  </si>
  <si>
    <t>PC / Laptop inkl. Drucker / Scanner</t>
  </si>
  <si>
    <t>Hocker</t>
  </si>
  <si>
    <t>Kleinmaterial: Stifte, Ordner, Papier, Umschläge, Briefmarken, Hüllen, Locher, Klebestreifen, Post-ist, Kalender ...</t>
  </si>
  <si>
    <t>Schredder</t>
  </si>
  <si>
    <t>Papierkorb / Mülleimer</t>
  </si>
  <si>
    <t>Summe Bürobereich</t>
  </si>
  <si>
    <t>Wirtschaftsbereich / Sonstiges:</t>
  </si>
  <si>
    <t>Kerzen, Düfte ...</t>
  </si>
  <si>
    <r>
      <rPr>
        <b/>
        <sz val="11"/>
        <color theme="1"/>
        <rFont val="Calibri"/>
        <family val="2"/>
        <scheme val="minor"/>
      </rPr>
      <t>Küchenausstattung</t>
    </r>
    <r>
      <rPr>
        <sz val="11"/>
        <color theme="1"/>
        <rFont val="Calibri"/>
        <family val="2"/>
        <scheme val="minor"/>
      </rPr>
      <t>: Spüle, Herd, Kühlschrank, Geschirr, Besteck, Geschirrtücher ...</t>
    </r>
  </si>
  <si>
    <r>
      <rPr>
        <b/>
        <sz val="11"/>
        <color theme="1"/>
        <rFont val="Calibri"/>
        <family val="2"/>
        <scheme val="minor"/>
      </rPr>
      <t>Sanitärausstattung</t>
    </r>
    <r>
      <rPr>
        <sz val="11"/>
        <color theme="1"/>
        <rFont val="Calibri"/>
        <family val="2"/>
        <scheme val="minor"/>
      </rPr>
      <t>: WC-Papier, Papierhandtücher, Waschlotion, Desinektionsmittel,Mülleimer, Lampen, Sichtschutz ...</t>
    </r>
  </si>
  <si>
    <t>Ausstattung Wartebereiche</t>
  </si>
  <si>
    <t>Regale für Lager</t>
  </si>
  <si>
    <t>ggf. Waschmaschine / Trockner</t>
  </si>
  <si>
    <t>ggf. Bibliothek</t>
  </si>
  <si>
    <t>Summe Wirtschaftsbereich / Sonstiges</t>
  </si>
  <si>
    <t>Reinigungsmaterial und -mittel</t>
  </si>
  <si>
    <t>Mindestausstattung lt. ErgV (Geburtsbereich)</t>
  </si>
  <si>
    <t xml:space="preserve">Materialliste 2) - Zusätzliche Einrichtung und Ausstattung für Vorsorge und Geburt </t>
  </si>
  <si>
    <t>Materialliste 1) - Mindesteinrichtung lt. Ergänzungsvertrag für Geburtsbereich</t>
  </si>
  <si>
    <t>Materialliste 3) - Zusätzliche Einrichtung und Ausstattung für sonstige Bereiche</t>
  </si>
  <si>
    <t>Markterschließung: Erstwerbung, Logo, Geschäftspapier, Webseite ...</t>
  </si>
  <si>
    <t xml:space="preserve">Zusätzliche Einrichtung und Ausstattung für Vorsorge und Geburt </t>
  </si>
  <si>
    <t>Gesamt Vorsorge und Geburt</t>
  </si>
  <si>
    <t>Wirtschaftsbereich/ Sonstiges</t>
  </si>
  <si>
    <t>Technik/Möblierung/Ausstattung inkl. Erstausstattung mit Verbrauchsmaterial:</t>
  </si>
  <si>
    <t>Gebäude:</t>
  </si>
  <si>
    <r>
      <t xml:space="preserve">B / Sonstige Gründungskosten, </t>
    </r>
    <r>
      <rPr>
        <sz val="11"/>
        <color theme="1"/>
        <rFont val="Calibri"/>
        <family val="2"/>
        <scheme val="minor"/>
      </rPr>
      <t>z.B.:</t>
    </r>
  </si>
  <si>
    <t>Gesamt B/ Sonstige Gründungskosten</t>
  </si>
  <si>
    <t>Summe A/ Investitionskosten</t>
  </si>
  <si>
    <t>Hygieneartikel/Verbrauchsmaterial             für Vorsorgebereich kann in Materialliste 1)  mit eingearbeitet werden!</t>
  </si>
  <si>
    <t>AUSGABEN Investition und Gründung</t>
  </si>
  <si>
    <t>FINANZIERUNG Investition und Gründung</t>
  </si>
  <si>
    <t>* Sachmittel - alle Gegenstände, die Sie bereits besitzen und mit einbringen, wie z.B. Gebärhocker, Matten, ...</t>
  </si>
  <si>
    <t>* Zuschüsse (Stadt, Sponsoren, Stiftungen)</t>
  </si>
  <si>
    <t>(Hier aus Zeile D42!)</t>
  </si>
  <si>
    <t>* Spenden</t>
  </si>
  <si>
    <t>Differenz/Bedarf Fremdfinanzierung</t>
  </si>
  <si>
    <t xml:space="preserve">Darlehen z.B. über Hausbank oder GLS Bank </t>
  </si>
  <si>
    <t>Zahlen aus den Material-listen 1-3) übernommen!</t>
  </si>
  <si>
    <t>Gesamt pro Jahr</t>
  </si>
  <si>
    <t>Geburt</t>
  </si>
  <si>
    <t>Vorsorge</t>
  </si>
  <si>
    <t>Kurse Hebammen</t>
  </si>
  <si>
    <t>Kurse sonstige</t>
  </si>
  <si>
    <t>Kontrolle</t>
  </si>
  <si>
    <t>Miete/Raumkosten</t>
  </si>
  <si>
    <t>Reinigung</t>
  </si>
  <si>
    <t>QM-Kosten</t>
  </si>
  <si>
    <t>Verwaltung</t>
  </si>
  <si>
    <t>Material/Ausstattg.</t>
  </si>
  <si>
    <t>Versicherung</t>
  </si>
  <si>
    <t>Betriebskosten GESAMT</t>
  </si>
  <si>
    <t>QM-Kosten: Zertifizierung, Supervision, Fortbildung usw.</t>
  </si>
  <si>
    <t>Verwaltung: Büromaterial, Telefon, Gebühren, Werbung usw.</t>
  </si>
  <si>
    <t>Material/Ausstattung: (zusätzlich zu Materialpauschalen)</t>
  </si>
  <si>
    <t xml:space="preserve">Versicherung: (ohne Hebammenhaftpflicht)  </t>
  </si>
  <si>
    <t>Einnahmen aus BKP</t>
  </si>
  <si>
    <t>Ergebnis / Differenz</t>
  </si>
  <si>
    <t>Personalkosten FL, OL, QB</t>
  </si>
  <si>
    <t xml:space="preserve">Personal Büro: 20 Std./Wo., 15,-/Std., zzgl. 21% SV-Abgaben für Arbeitgeber </t>
  </si>
  <si>
    <t>Organisationshaftpflicht, zzgl. Sachversicherung, ggf. Rechtschutz, u.a</t>
  </si>
  <si>
    <t>Kosten der Zertifizierung unabhängig von der Anzahl der Hebammen</t>
  </si>
  <si>
    <t>Jahr</t>
  </si>
  <si>
    <t>Wodurch wird die Differenz ausgeglichen?</t>
  </si>
  <si>
    <t>Wofür kann die BKP verwendet werden?</t>
  </si>
  <si>
    <t>anteilig Geburtsbereich und zusätzl. notwendige Räume</t>
  </si>
  <si>
    <t>anteilig Reinigung für Geburtsbereich und zusätzl. notwendige Räume</t>
  </si>
  <si>
    <t>anteilig Büro</t>
  </si>
  <si>
    <t>anteilig Geburtsbereich</t>
  </si>
  <si>
    <t xml:space="preserve">100% Orga-Haftpflicht, Rest ggf. anteilig </t>
  </si>
  <si>
    <t>100% FL, OL, QB</t>
  </si>
  <si>
    <t xml:space="preserve">Reinigung: 20 Std/Wo., Mindestlohn 12,- /Std., zzgl. 21% SV-Abgaben für Arbeitgeber </t>
  </si>
  <si>
    <t>tatsächlich 804,- aber ich rechne mit 800, da es Abschläge für Geburten unter 4 Std. gibt</t>
  </si>
  <si>
    <t>Personal Büro inkl. OL</t>
  </si>
  <si>
    <t>FL, QB</t>
  </si>
  <si>
    <t>Instandhaltung/Sonstiges</t>
  </si>
  <si>
    <t xml:space="preserve">Sonstige Einnahmen </t>
  </si>
  <si>
    <t xml:space="preserve">Geburtsbesteck </t>
  </si>
  <si>
    <t xml:space="preserve">Nahtbesteck </t>
  </si>
  <si>
    <t xml:space="preserve">Spekula </t>
  </si>
  <si>
    <t>…</t>
  </si>
  <si>
    <t>Telefon/Fax/WLAN/Webseite …</t>
  </si>
  <si>
    <t>Aufbau Qualitätsmanagement</t>
  </si>
  <si>
    <t>Bsp. 1) Rentabilitätsplanung Geburtshaus (nicht der Hebammen)</t>
  </si>
  <si>
    <t>qm</t>
  </si>
  <si>
    <t>Std.satz</t>
  </si>
  <si>
    <t>Miete/qm</t>
  </si>
  <si>
    <t>Std.</t>
  </si>
  <si>
    <t>pro Monat</t>
  </si>
  <si>
    <t>pro Jahr</t>
  </si>
  <si>
    <t>Monat</t>
  </si>
  <si>
    <r>
      <t xml:space="preserve">Betriebskosten/Ausgaben … </t>
    </r>
    <r>
      <rPr>
        <b/>
        <sz val="12"/>
        <color rgb="FF404040"/>
        <rFont val="Calibri (Textkörper)"/>
      </rPr>
      <t>Startphase mit 120 abrechenbaren Geburten</t>
    </r>
  </si>
  <si>
    <t>(für Hebammen nur mit 10 Monaten gerechnet)</t>
  </si>
  <si>
    <t>Vor QM-Einführung:</t>
  </si>
  <si>
    <t>Finanzieren je Modell aus Hebammengebühren oder Hebammenmieten</t>
  </si>
  <si>
    <t xml:space="preserve">Hier Aufteilung der Kosten nach qm </t>
  </si>
  <si>
    <t xml:space="preserve"> Siehe dazu auch Weiterführung des Beispiels im Registerblatt "Aufteilung"</t>
  </si>
  <si>
    <t>Miete/Raumkosten: 4.500 inkl. NKE/150 qm Geburt + 100 qm Sonstige</t>
  </si>
  <si>
    <t xml:space="preserve">100 abrechenbare Geburten (125 Betreuungen), 5 Hebammen Geburtshilfe </t>
  </si>
  <si>
    <t>Einmalzahlungen</t>
  </si>
  <si>
    <t xml:space="preserve">zzgl. evtl. </t>
  </si>
  <si>
    <t xml:space="preserve">Instandhaltung/Sonstiger Wirtschaftsbedarf/Datenschutz </t>
  </si>
  <si>
    <t xml:space="preserve">Sonstige Kurseinnahmen </t>
  </si>
  <si>
    <t>Sonstige Einnahmen aus Untervermietung</t>
  </si>
  <si>
    <t>Betriebseinnahmen gesamt</t>
  </si>
  <si>
    <t>Einnahmen aus BKP bei 100 abrechenbaren Geburten zu 800,-</t>
  </si>
  <si>
    <t>keine Hebammenkurse (keine GV, RB)</t>
  </si>
  <si>
    <t>* Ausgleich durch monatliche Pauschale je Hebamme, hier z.B. je Monat:</t>
  </si>
  <si>
    <t>Hier Zelle B19 geteilt durch 12 Monate und 5 Hebammen</t>
  </si>
  <si>
    <t>Differenz (hier Überschuss)</t>
  </si>
  <si>
    <t>Hebammen-Nutzungspauschalen</t>
  </si>
  <si>
    <t xml:space="preserve">Abrechenbare Geburten </t>
  </si>
  <si>
    <t>Anzahl Hebammen</t>
  </si>
  <si>
    <t>Fläche/qm</t>
  </si>
  <si>
    <t>der genutzten Raumflächen - nur als Bsp!</t>
  </si>
  <si>
    <t>5 Hebammen x 200,- x 12 Monate (Siehe laufender Betrieb - Pauschale zum Ausgleich)</t>
  </si>
  <si>
    <t>(Das bedeutet nicht, dass es einen Kursraum mit 10 qm gibt, sondern eine anteilige Nutzung des Raumes.)</t>
  </si>
  <si>
    <t>Einnahmen gesamt</t>
  </si>
  <si>
    <t>Betriebskosten gesamt</t>
  </si>
  <si>
    <t>Raumvermietung, sonstige Teilnahmegebühren. …</t>
  </si>
  <si>
    <t>Kostenaufteilung OHNE Hebammen-Pauschalen</t>
  </si>
  <si>
    <t>Kostenaufteilung MIT Hebammen-Pauschalen</t>
  </si>
  <si>
    <t>Kosten je Monat</t>
  </si>
  <si>
    <t>Einnahmen je Monat</t>
  </si>
  <si>
    <t>Verlust je Monat</t>
  </si>
  <si>
    <t>Finanziert in diesem Modell aus Hebammen-nutzungspauschalen (Mieten)</t>
  </si>
  <si>
    <t>zzgl. Vorhalten von Betriebskosten                  für ca. … Monate</t>
  </si>
  <si>
    <t>Verknüpfung herstellen zur Tabelle "Lfd. Betrieb (2)", hier z.B. Gesamtkosten Zelle B13 anteilig für … z.B. 3 Monate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</si>
</sst>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#,##0_ ;\-#,##0\ "/>
    <numFmt numFmtId="166" formatCode="#,##0_ ;[Red]\-#,##0\ "/>
    <numFmt numFmtId="167" formatCode="_-* #,##0\ &quot;€&quot;_-;\-* #,##0\ &quot;€&quot;_-;_-* &quot;-&quot;??\ &quot;€&quot;_-;_-@_-"/>
    <numFmt numFmtId="168" formatCode="#,##0\ _€;[Red]\-#,##0\ _€"/>
  </numFmts>
  <fonts count="5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rgb="FF404040"/>
      <name val="Calibri (Textkörper)"/>
    </font>
    <font>
      <b/>
      <sz val="14"/>
      <color rgb="FF40404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2"/>
      <color rgb="FF404040"/>
      <name val="Calibri (Textkörper)"/>
    </font>
    <font>
      <b/>
      <sz val="12"/>
      <color rgb="FF404040"/>
      <name val="Calibri (Textkörper)"/>
    </font>
    <font>
      <b/>
      <sz val="12"/>
      <color rgb="FFC00000"/>
      <name val="Calibri (Textkörper)"/>
    </font>
    <font>
      <b/>
      <sz val="12"/>
      <name val="Calibri"/>
      <family val="2"/>
      <scheme val="minor"/>
    </font>
    <font>
      <sz val="10"/>
      <color rgb="FF404040"/>
      <name val="Calibri"/>
      <family val="2"/>
      <scheme val="minor"/>
    </font>
    <font>
      <b/>
      <sz val="11"/>
      <color rgb="FF404040"/>
      <name val="Calibri"/>
      <family val="2"/>
      <scheme val="minor"/>
    </font>
    <font>
      <sz val="11"/>
      <name val="Calibri"/>
      <family val="2"/>
      <scheme val="minor"/>
    </font>
    <font>
      <sz val="11"/>
      <color rgb="FF40404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1"/>
      <color rgb="FF0070C0"/>
      <name val="Calibri"/>
      <family val="2"/>
    </font>
    <font>
      <b/>
      <sz val="12"/>
      <color rgb="FF0070C0"/>
      <name val="Calibri"/>
      <family val="2"/>
    </font>
    <font>
      <b/>
      <i/>
      <sz val="14"/>
      <color rgb="FF0070C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40404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40404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6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wrapText="1"/>
    </xf>
    <xf numFmtId="0" fontId="12" fillId="0" borderId="0" xfId="0" applyFont="1"/>
    <xf numFmtId="0" fontId="8" fillId="0" borderId="0" xfId="0" applyFont="1"/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44" fontId="6" fillId="0" borderId="0" xfId="37" applyFont="1"/>
    <xf numFmtId="44" fontId="8" fillId="0" borderId="0" xfId="37" applyFont="1"/>
    <xf numFmtId="44" fontId="0" fillId="0" borderId="0" xfId="37" applyFont="1"/>
    <xf numFmtId="44" fontId="10" fillId="0" borderId="0" xfId="37" applyFont="1"/>
    <xf numFmtId="0" fontId="13" fillId="0" borderId="0" xfId="0" applyFont="1"/>
    <xf numFmtId="0" fontId="14" fillId="0" borderId="0" xfId="0" applyFont="1" applyAlignment="1">
      <alignment wrapText="1"/>
    </xf>
    <xf numFmtId="44" fontId="14" fillId="0" borderId="0" xfId="37" applyFont="1"/>
    <xf numFmtId="0" fontId="14" fillId="0" borderId="0" xfId="0" applyFont="1"/>
    <xf numFmtId="0" fontId="15" fillId="0" borderId="0" xfId="0" applyFont="1" applyAlignment="1">
      <alignment wrapText="1"/>
    </xf>
    <xf numFmtId="44" fontId="15" fillId="0" borderId="0" xfId="37" applyFont="1"/>
    <xf numFmtId="0" fontId="15" fillId="0" borderId="0" xfId="0" applyFont="1"/>
    <xf numFmtId="0" fontId="16" fillId="0" borderId="0" xfId="0" applyFont="1"/>
    <xf numFmtId="44" fontId="13" fillId="0" borderId="0" xfId="37" applyFont="1"/>
    <xf numFmtId="44" fontId="13" fillId="0" borderId="0" xfId="0" applyNumberFormat="1" applyFont="1"/>
    <xf numFmtId="0" fontId="18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164" fontId="8" fillId="0" borderId="4" xfId="0" applyNumberFormat="1" applyFont="1" applyBorder="1" applyAlignment="1">
      <alignment horizontal="right" wrapText="1"/>
    </xf>
    <xf numFmtId="0" fontId="9" fillId="0" borderId="4" xfId="0" applyFont="1" applyBorder="1" applyAlignment="1">
      <alignment horizontal="center"/>
    </xf>
    <xf numFmtId="0" fontId="10" fillId="0" borderId="4" xfId="0" applyFont="1" applyBorder="1"/>
    <xf numFmtId="164" fontId="0" fillId="0" borderId="6" xfId="0" applyNumberFormat="1" applyBorder="1" applyAlignment="1">
      <alignment horizontal="right"/>
    </xf>
    <xf numFmtId="0" fontId="17" fillId="0" borderId="6" xfId="0" applyFont="1" applyBorder="1" applyAlignment="1">
      <alignment vertical="top" wrapText="1"/>
    </xf>
    <xf numFmtId="164" fontId="10" fillId="0" borderId="6" xfId="0" applyNumberFormat="1" applyFont="1" applyBorder="1" applyAlignment="1">
      <alignment horizontal="right"/>
    </xf>
    <xf numFmtId="0" fontId="10" fillId="0" borderId="6" xfId="0" applyFont="1" applyBorder="1" applyAlignment="1">
      <alignment horizontal="center"/>
    </xf>
    <xf numFmtId="164" fontId="10" fillId="0" borderId="3" xfId="0" applyNumberFormat="1" applyFont="1" applyBorder="1"/>
    <xf numFmtId="0" fontId="20" fillId="0" borderId="0" xfId="0" applyFont="1"/>
    <xf numFmtId="164" fontId="10" fillId="0" borderId="3" xfId="0" applyNumberFormat="1" applyFont="1" applyBorder="1" applyAlignment="1">
      <alignment horizontal="right"/>
    </xf>
    <xf numFmtId="0" fontId="8" fillId="0" borderId="6" xfId="0" applyFont="1" applyBorder="1"/>
    <xf numFmtId="0" fontId="11" fillId="0" borderId="3" xfId="0" applyFont="1" applyBorder="1" applyAlignment="1">
      <alignment vertical="center" wrapText="1"/>
    </xf>
    <xf numFmtId="164" fontId="11" fillId="0" borderId="3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0" fontId="21" fillId="0" borderId="0" xfId="0" applyFont="1"/>
    <xf numFmtId="0" fontId="21" fillId="0" borderId="0" xfId="0" applyFont="1" applyAlignment="1">
      <alignment wrapText="1"/>
    </xf>
    <xf numFmtId="9" fontId="6" fillId="0" borderId="0" xfId="56" applyFont="1" applyAlignment="1">
      <alignment horizontal="center" wrapText="1"/>
    </xf>
    <xf numFmtId="0" fontId="6" fillId="0" borderId="0" xfId="0" applyFont="1" applyAlignment="1">
      <alignment vertical="top" wrapText="1"/>
    </xf>
    <xf numFmtId="49" fontId="0" fillId="0" borderId="0" xfId="0" applyNumberFormat="1" applyAlignment="1">
      <alignment vertical="center"/>
    </xf>
    <xf numFmtId="49" fontId="23" fillId="0" borderId="0" xfId="0" applyNumberFormat="1" applyFont="1" applyAlignment="1">
      <alignment horizontal="left" vertical="center" indent="3" readingOrder="1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/>
    <xf numFmtId="2" fontId="26" fillId="0" borderId="1" xfId="0" applyNumberFormat="1" applyFont="1" applyBorder="1" applyAlignment="1">
      <alignment horizontal="left" vertical="center" wrapText="1" readingOrder="1"/>
    </xf>
    <xf numFmtId="3" fontId="26" fillId="0" borderId="1" xfId="0" applyNumberFormat="1" applyFont="1" applyBorder="1" applyAlignment="1">
      <alignment horizontal="right" vertical="center" wrapText="1" readingOrder="1"/>
    </xf>
    <xf numFmtId="49" fontId="10" fillId="0" borderId="1" xfId="0" applyNumberFormat="1" applyFont="1" applyBorder="1" applyAlignment="1">
      <alignment horizontal="right" vertical="center"/>
    </xf>
    <xf numFmtId="167" fontId="7" fillId="0" borderId="0" xfId="37" applyNumberFormat="1" applyFont="1" applyAlignment="1"/>
    <xf numFmtId="167" fontId="7" fillId="0" borderId="1" xfId="37" applyNumberFormat="1" applyFont="1" applyBorder="1" applyAlignment="1"/>
    <xf numFmtId="165" fontId="7" fillId="0" borderId="1" xfId="37" applyNumberFormat="1" applyFont="1" applyBorder="1" applyAlignment="1"/>
    <xf numFmtId="49" fontId="10" fillId="0" borderId="0" xfId="0" applyNumberFormat="1" applyFont="1" applyAlignment="1">
      <alignment horizontal="right" vertical="center"/>
    </xf>
    <xf numFmtId="3" fontId="26" fillId="0" borderId="0" xfId="0" applyNumberFormat="1" applyFont="1" applyAlignment="1">
      <alignment horizontal="right" vertical="center" wrapText="1" readingOrder="1"/>
    </xf>
    <xf numFmtId="3" fontId="27" fillId="0" borderId="0" xfId="0" applyNumberFormat="1" applyFont="1" applyAlignment="1">
      <alignment horizontal="right" vertical="center" wrapText="1" readingOrder="1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7" fillId="0" borderId="0" xfId="0" applyFont="1" applyAlignment="1">
      <alignment horizontal="left" vertical="center"/>
    </xf>
    <xf numFmtId="44" fontId="7" fillId="0" borderId="0" xfId="37" applyFont="1"/>
    <xf numFmtId="44" fontId="7" fillId="0" borderId="1" xfId="37" applyFont="1" applyBorder="1"/>
    <xf numFmtId="44" fontId="6" fillId="0" borderId="1" xfId="37" applyFont="1" applyBorder="1"/>
    <xf numFmtId="0" fontId="31" fillId="0" borderId="2" xfId="0" applyFont="1" applyBorder="1" applyAlignment="1">
      <alignment horizontal="left" vertical="center" wrapText="1" readingOrder="1"/>
    </xf>
    <xf numFmtId="1" fontId="6" fillId="0" borderId="0" xfId="0" applyNumberFormat="1" applyFont="1"/>
    <xf numFmtId="0" fontId="31" fillId="0" borderId="13" xfId="0" applyFont="1" applyBorder="1" applyAlignment="1">
      <alignment horizontal="left" vertical="center" wrapText="1" readingOrder="1"/>
    </xf>
    <xf numFmtId="0" fontId="33" fillId="2" borderId="16" xfId="0" applyFont="1" applyFill="1" applyBorder="1" applyAlignment="1">
      <alignment horizontal="left" vertical="center" wrapText="1" readingOrder="1"/>
    </xf>
    <xf numFmtId="0" fontId="35" fillId="0" borderId="0" xfId="0" applyFont="1"/>
    <xf numFmtId="0" fontId="38" fillId="0" borderId="0" xfId="0" applyFont="1" applyAlignment="1">
      <alignment vertical="top" wrapText="1"/>
    </xf>
    <xf numFmtId="0" fontId="39" fillId="0" borderId="4" xfId="0" applyFont="1" applyBorder="1" applyAlignment="1">
      <alignment vertical="top" wrapText="1"/>
    </xf>
    <xf numFmtId="0" fontId="36" fillId="0" borderId="4" xfId="0" applyFont="1" applyBorder="1" applyAlignment="1">
      <alignment wrapText="1"/>
    </xf>
    <xf numFmtId="0" fontId="40" fillId="0" borderId="0" xfId="0" applyFont="1" applyAlignment="1">
      <alignment vertical="center"/>
    </xf>
    <xf numFmtId="3" fontId="31" fillId="0" borderId="0" xfId="0" applyNumberFormat="1" applyFont="1" applyAlignment="1">
      <alignment horizontal="left" vertical="center" wrapText="1" readingOrder="1"/>
    </xf>
    <xf numFmtId="44" fontId="41" fillId="0" borderId="0" xfId="37" applyFont="1"/>
    <xf numFmtId="49" fontId="42" fillId="0" borderId="0" xfId="0" applyNumberFormat="1" applyFont="1" applyAlignment="1">
      <alignment vertical="center"/>
    </xf>
    <xf numFmtId="49" fontId="7" fillId="0" borderId="0" xfId="37" applyNumberFormat="1" applyFont="1" applyAlignment="1"/>
    <xf numFmtId="49" fontId="9" fillId="0" borderId="0" xfId="0" applyNumberFormat="1" applyFont="1" applyAlignment="1">
      <alignment horizontal="right"/>
    </xf>
    <xf numFmtId="49" fontId="7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37" fillId="0" borderId="0" xfId="0" applyFont="1"/>
    <xf numFmtId="3" fontId="45" fillId="0" borderId="7" xfId="0" applyNumberFormat="1" applyFont="1" applyBorder="1" applyAlignment="1">
      <alignment horizontal="right" vertical="center" wrapText="1" readingOrder="1"/>
    </xf>
    <xf numFmtId="3" fontId="45" fillId="4" borderId="7" xfId="0" applyNumberFormat="1" applyFont="1" applyFill="1" applyBorder="1" applyAlignment="1">
      <alignment horizontal="right" vertical="center" wrapText="1" readingOrder="1"/>
    </xf>
    <xf numFmtId="3" fontId="33" fillId="5" borderId="14" xfId="0" applyNumberFormat="1" applyFont="1" applyFill="1" applyBorder="1" applyAlignment="1">
      <alignment horizontal="right" vertical="center" wrapText="1" readingOrder="1"/>
    </xf>
    <xf numFmtId="3" fontId="31" fillId="3" borderId="19" xfId="0" applyNumberFormat="1" applyFont="1" applyFill="1" applyBorder="1" applyAlignment="1">
      <alignment horizontal="right" vertical="center" wrapText="1" readingOrder="1"/>
    </xf>
    <xf numFmtId="166" fontId="45" fillId="0" borderId="1" xfId="0" applyNumberFormat="1" applyFont="1" applyBorder="1" applyAlignment="1">
      <alignment horizontal="right" vertical="center" wrapText="1"/>
    </xf>
    <xf numFmtId="166" fontId="45" fillId="3" borderId="1" xfId="0" applyNumberFormat="1" applyFont="1" applyFill="1" applyBorder="1" applyAlignment="1">
      <alignment horizontal="right" vertical="center" wrapText="1"/>
    </xf>
    <xf numFmtId="0" fontId="48" fillId="0" borderId="0" xfId="0" applyFont="1"/>
    <xf numFmtId="0" fontId="27" fillId="0" borderId="20" xfId="0" applyFont="1" applyBorder="1" applyAlignment="1">
      <alignment horizontal="right" vertical="center" wrapText="1" indent="1" readingOrder="1"/>
    </xf>
    <xf numFmtId="3" fontId="27" fillId="0" borderId="20" xfId="0" applyNumberFormat="1" applyFont="1" applyBorder="1" applyAlignment="1">
      <alignment horizontal="right" vertical="center" wrapText="1" readingOrder="1"/>
    </xf>
    <xf numFmtId="3" fontId="26" fillId="0" borderId="5" xfId="0" applyNumberFormat="1" applyFont="1" applyBorder="1" applyAlignment="1">
      <alignment horizontal="right" vertical="center" wrapText="1" readingOrder="1"/>
    </xf>
    <xf numFmtId="44" fontId="26" fillId="0" borderId="21" xfId="37" applyFont="1" applyBorder="1" applyAlignment="1">
      <alignment horizontal="right" vertical="center" wrapText="1" readingOrder="1"/>
    </xf>
    <xf numFmtId="2" fontId="26" fillId="0" borderId="5" xfId="0" applyNumberFormat="1" applyFont="1" applyBorder="1" applyAlignment="1">
      <alignment horizontal="right" vertical="center" wrapText="1" readingOrder="1"/>
    </xf>
    <xf numFmtId="2" fontId="26" fillId="0" borderId="1" xfId="0" applyNumberFormat="1" applyFont="1" applyBorder="1" applyAlignment="1">
      <alignment horizontal="right" vertical="center" wrapText="1" readingOrder="1"/>
    </xf>
    <xf numFmtId="2" fontId="26" fillId="0" borderId="21" xfId="0" applyNumberFormat="1" applyFont="1" applyBorder="1" applyAlignment="1">
      <alignment horizontal="right" vertical="center" wrapText="1" readingOrder="1"/>
    </xf>
    <xf numFmtId="49" fontId="49" fillId="0" borderId="1" xfId="0" applyNumberFormat="1" applyFont="1" applyBorder="1" applyAlignment="1">
      <alignment horizontal="left" vertical="center" readingOrder="1"/>
    </xf>
    <xf numFmtId="2" fontId="29" fillId="0" borderId="20" xfId="0" applyNumberFormat="1" applyFont="1" applyBorder="1" applyAlignment="1">
      <alignment horizontal="right" vertical="center" wrapText="1" readingOrder="1"/>
    </xf>
    <xf numFmtId="167" fontId="27" fillId="0" borderId="20" xfId="37" applyNumberFormat="1" applyFont="1" applyBorder="1" applyAlignment="1">
      <alignment horizontal="right" vertical="center" wrapText="1" readingOrder="1"/>
    </xf>
    <xf numFmtId="3" fontId="33" fillId="0" borderId="0" xfId="0" applyNumberFormat="1" applyFont="1" applyAlignment="1">
      <alignment horizontal="left" vertical="center" wrapText="1" readingOrder="1"/>
    </xf>
    <xf numFmtId="0" fontId="31" fillId="0" borderId="4" xfId="0" applyFont="1" applyBorder="1" applyAlignment="1">
      <alignment horizontal="left" vertical="center" wrapText="1" readingOrder="1"/>
    </xf>
    <xf numFmtId="3" fontId="31" fillId="6" borderId="19" xfId="0" applyNumberFormat="1" applyFont="1" applyFill="1" applyBorder="1" applyAlignment="1">
      <alignment horizontal="right" vertical="center" wrapText="1" readingOrder="1"/>
    </xf>
    <xf numFmtId="166" fontId="45" fillId="0" borderId="1" xfId="0" applyNumberFormat="1" applyFont="1" applyBorder="1" applyAlignment="1">
      <alignment horizontal="right" vertical="center"/>
    </xf>
    <xf numFmtId="0" fontId="47" fillId="0" borderId="1" xfId="0" applyFont="1" applyBorder="1" applyAlignment="1">
      <alignment horizontal="right" vertical="center"/>
    </xf>
    <xf numFmtId="0" fontId="30" fillId="2" borderId="18" xfId="0" applyFont="1" applyFill="1" applyBorder="1" applyAlignment="1">
      <alignment horizontal="center" vertical="center" wrapText="1" readingOrder="1"/>
    </xf>
    <xf numFmtId="0" fontId="30" fillId="5" borderId="9" xfId="0" applyFont="1" applyFill="1" applyBorder="1" applyAlignment="1">
      <alignment horizontal="center" vertical="center" wrapText="1" readingOrder="1"/>
    </xf>
    <xf numFmtId="9" fontId="30" fillId="5" borderId="10" xfId="56" applyFont="1" applyFill="1" applyBorder="1" applyAlignment="1">
      <alignment horizontal="center" vertical="center" wrapText="1" readingOrder="1"/>
    </xf>
    <xf numFmtId="0" fontId="50" fillId="2" borderId="3" xfId="0" applyFont="1" applyFill="1" applyBorder="1" applyAlignment="1">
      <alignment horizontal="center" vertical="center" wrapText="1" readingOrder="1"/>
    </xf>
    <xf numFmtId="9" fontId="50" fillId="2" borderId="16" xfId="56" applyFont="1" applyFill="1" applyBorder="1" applyAlignment="1">
      <alignment horizontal="center" vertical="center" wrapText="1" readingOrder="1"/>
    </xf>
    <xf numFmtId="3" fontId="45" fillId="0" borderId="13" xfId="0" applyNumberFormat="1" applyFont="1" applyBorder="1" applyAlignment="1">
      <alignment horizontal="right" vertical="center" wrapText="1" readingOrder="1"/>
    </xf>
    <xf numFmtId="3" fontId="45" fillId="0" borderId="2" xfId="0" applyNumberFormat="1" applyFont="1" applyBorder="1" applyAlignment="1">
      <alignment horizontal="right" vertical="center" wrapText="1" readingOrder="1"/>
    </xf>
    <xf numFmtId="166" fontId="45" fillId="0" borderId="2" xfId="0" applyNumberFormat="1" applyFont="1" applyBorder="1" applyAlignment="1">
      <alignment horizontal="right" vertical="center" wrapText="1"/>
    </xf>
    <xf numFmtId="0" fontId="50" fillId="2" borderId="24" xfId="0" applyFont="1" applyFill="1" applyBorder="1" applyAlignment="1">
      <alignment horizontal="right" vertical="center" wrapText="1"/>
    </xf>
    <xf numFmtId="9" fontId="50" fillId="2" borderId="25" xfId="0" applyNumberFormat="1" applyFont="1" applyFill="1" applyBorder="1" applyAlignment="1">
      <alignment vertical="center" wrapText="1"/>
    </xf>
    <xf numFmtId="3" fontId="45" fillId="0" borderId="26" xfId="0" applyNumberFormat="1" applyFont="1" applyBorder="1" applyAlignment="1">
      <alignment vertical="center" wrapText="1"/>
    </xf>
    <xf numFmtId="3" fontId="45" fillId="0" borderId="24" xfId="0" applyNumberFormat="1" applyFont="1" applyBorder="1" applyAlignment="1">
      <alignment vertical="center" wrapText="1"/>
    </xf>
    <xf numFmtId="166" fontId="45" fillId="0" borderId="24" xfId="0" applyNumberFormat="1" applyFont="1" applyBorder="1" applyAlignment="1">
      <alignment vertical="center" wrapText="1"/>
    </xf>
    <xf numFmtId="49" fontId="37" fillId="4" borderId="0" xfId="0" applyNumberFormat="1" applyFont="1" applyFill="1" applyAlignment="1">
      <alignment horizontal="left" vertical="center"/>
    </xf>
    <xf numFmtId="3" fontId="30" fillId="4" borderId="0" xfId="0" applyNumberFormat="1" applyFont="1" applyFill="1" applyAlignment="1">
      <alignment horizontal="left" vertical="center" wrapText="1" readingOrder="1"/>
    </xf>
    <xf numFmtId="3" fontId="22" fillId="4" borderId="0" xfId="0" applyNumberFormat="1" applyFont="1" applyFill="1" applyAlignment="1">
      <alignment horizontal="left" vertical="center" wrapText="1" readingOrder="1"/>
    </xf>
    <xf numFmtId="9" fontId="22" fillId="4" borderId="0" xfId="56" applyFont="1" applyFill="1" applyBorder="1" applyAlignment="1">
      <alignment horizontal="left" vertical="center" wrapText="1" readingOrder="1"/>
    </xf>
    <xf numFmtId="3" fontId="33" fillId="4" borderId="15" xfId="0" applyNumberFormat="1" applyFont="1" applyFill="1" applyBorder="1" applyAlignment="1">
      <alignment horizontal="right" vertical="center" wrapText="1" readingOrder="1"/>
    </xf>
    <xf numFmtId="0" fontId="30" fillId="4" borderId="7" xfId="0" applyFont="1" applyFill="1" applyBorder="1" applyAlignment="1">
      <alignment horizontal="center" vertical="center" wrapText="1" readingOrder="1"/>
    </xf>
    <xf numFmtId="9" fontId="30" fillId="4" borderId="17" xfId="56" applyFont="1" applyFill="1" applyBorder="1" applyAlignment="1">
      <alignment horizontal="center" vertical="center" wrapText="1" readingOrder="1"/>
    </xf>
    <xf numFmtId="0" fontId="51" fillId="0" borderId="0" xfId="0" applyFont="1"/>
    <xf numFmtId="44" fontId="36" fillId="0" borderId="1" xfId="37" applyFont="1" applyBorder="1"/>
    <xf numFmtId="0" fontId="50" fillId="3" borderId="7" xfId="0" applyFont="1" applyFill="1" applyBorder="1" applyAlignment="1">
      <alignment horizontal="center" vertical="center" wrapText="1" readingOrder="1"/>
    </xf>
    <xf numFmtId="9" fontId="50" fillId="3" borderId="12" xfId="56" applyFont="1" applyFill="1" applyBorder="1" applyAlignment="1">
      <alignment horizontal="center" vertical="center" wrapText="1" readingOrder="1"/>
    </xf>
    <xf numFmtId="3" fontId="45" fillId="3" borderId="5" xfId="0" applyNumberFormat="1" applyFont="1" applyFill="1" applyBorder="1" applyAlignment="1">
      <alignment horizontal="right" vertical="center" wrapText="1" readingOrder="1"/>
    </xf>
    <xf numFmtId="3" fontId="45" fillId="3" borderId="1" xfId="0" applyNumberFormat="1" applyFont="1" applyFill="1" applyBorder="1" applyAlignment="1">
      <alignment horizontal="right" vertical="center" wrapText="1" readingOrder="1"/>
    </xf>
    <xf numFmtId="3" fontId="45" fillId="3" borderId="7" xfId="0" applyNumberFormat="1" applyFont="1" applyFill="1" applyBorder="1" applyAlignment="1">
      <alignment horizontal="right" vertical="center" wrapText="1" readingOrder="1"/>
    </xf>
    <xf numFmtId="0" fontId="50" fillId="6" borderId="7" xfId="0" applyFont="1" applyFill="1" applyBorder="1" applyAlignment="1">
      <alignment horizontal="center" vertical="center" wrapText="1" readingOrder="1"/>
    </xf>
    <xf numFmtId="9" fontId="50" fillId="6" borderId="12" xfId="56" applyFont="1" applyFill="1" applyBorder="1" applyAlignment="1">
      <alignment horizontal="center" vertical="center" wrapText="1" readingOrder="1"/>
    </xf>
    <xf numFmtId="3" fontId="45" fillId="6" borderId="5" xfId="0" applyNumberFormat="1" applyFont="1" applyFill="1" applyBorder="1" applyAlignment="1">
      <alignment horizontal="right" vertical="center" wrapText="1" readingOrder="1"/>
    </xf>
    <xf numFmtId="3" fontId="45" fillId="6" borderId="1" xfId="0" applyNumberFormat="1" applyFont="1" applyFill="1" applyBorder="1" applyAlignment="1">
      <alignment horizontal="right" vertical="center" wrapText="1" readingOrder="1"/>
    </xf>
    <xf numFmtId="3" fontId="45" fillId="6" borderId="7" xfId="0" applyNumberFormat="1" applyFont="1" applyFill="1" applyBorder="1" applyAlignment="1">
      <alignment horizontal="right" vertical="center" wrapText="1" readingOrder="1"/>
    </xf>
    <xf numFmtId="0" fontId="32" fillId="6" borderId="23" xfId="0" applyFont="1" applyFill="1" applyBorder="1" applyAlignment="1">
      <alignment horizontal="right" vertical="center" readingOrder="1"/>
    </xf>
    <xf numFmtId="0" fontId="32" fillId="3" borderId="23" xfId="0" applyFont="1" applyFill="1" applyBorder="1" applyAlignment="1">
      <alignment horizontal="right" vertical="center" readingOrder="1"/>
    </xf>
    <xf numFmtId="0" fontId="32" fillId="4" borderId="22" xfId="0" applyFont="1" applyFill="1" applyBorder="1" applyAlignment="1">
      <alignment horizontal="right" vertical="center" readingOrder="1"/>
    </xf>
    <xf numFmtId="3" fontId="31" fillId="4" borderId="14" xfId="0" applyNumberFormat="1" applyFont="1" applyFill="1" applyBorder="1" applyAlignment="1">
      <alignment horizontal="right" vertical="center" wrapText="1" readingOrder="1"/>
    </xf>
    <xf numFmtId="3" fontId="45" fillId="4" borderId="15" xfId="0" applyNumberFormat="1" applyFont="1" applyFill="1" applyBorder="1" applyAlignment="1">
      <alignment horizontal="right" vertical="center" wrapText="1" readingOrder="1"/>
    </xf>
    <xf numFmtId="166" fontId="45" fillId="0" borderId="5" xfId="0" applyNumberFormat="1" applyFont="1" applyBorder="1" applyAlignment="1">
      <alignment horizontal="right" vertical="center" wrapText="1"/>
    </xf>
    <xf numFmtId="166" fontId="45" fillId="0" borderId="13" xfId="0" applyNumberFormat="1" applyFont="1" applyBorder="1" applyAlignment="1">
      <alignment horizontal="right" vertical="center" wrapText="1"/>
    </xf>
    <xf numFmtId="166" fontId="45" fillId="0" borderId="26" xfId="0" applyNumberFormat="1" applyFont="1" applyBorder="1" applyAlignment="1">
      <alignment vertical="center" wrapText="1"/>
    </xf>
    <xf numFmtId="0" fontId="34" fillId="7" borderId="27" xfId="0" applyFont="1" applyFill="1" applyBorder="1" applyAlignment="1">
      <alignment horizontal="right" vertical="center" readingOrder="1"/>
    </xf>
    <xf numFmtId="3" fontId="31" fillId="7" borderId="10" xfId="0" applyNumberFormat="1" applyFont="1" applyFill="1" applyBorder="1" applyAlignment="1">
      <alignment horizontal="right" vertical="center" wrapText="1" readingOrder="1"/>
    </xf>
    <xf numFmtId="3" fontId="45" fillId="7" borderId="17" xfId="0" applyNumberFormat="1" applyFont="1" applyFill="1" applyBorder="1" applyAlignment="1">
      <alignment horizontal="right" vertical="center" wrapText="1" readingOrder="1"/>
    </xf>
    <xf numFmtId="3" fontId="45" fillId="7" borderId="12" xfId="0" applyNumberFormat="1" applyFont="1" applyFill="1" applyBorder="1" applyAlignment="1">
      <alignment horizontal="right" vertical="center" wrapText="1" readingOrder="1"/>
    </xf>
    <xf numFmtId="3" fontId="45" fillId="7" borderId="16" xfId="0" applyNumberFormat="1" applyFont="1" applyFill="1" applyBorder="1" applyAlignment="1">
      <alignment horizontal="right" vertical="center" wrapText="1" readingOrder="1"/>
    </xf>
    <xf numFmtId="3" fontId="45" fillId="7" borderId="25" xfId="0" applyNumberFormat="1" applyFont="1" applyFill="1" applyBorder="1" applyAlignment="1">
      <alignment vertical="center" wrapText="1"/>
    </xf>
    <xf numFmtId="0" fontId="34" fillId="0" borderId="13" xfId="0" applyFont="1" applyBorder="1" applyAlignment="1">
      <alignment horizontal="right" vertical="center" wrapText="1" readingOrder="1"/>
    </xf>
    <xf numFmtId="0" fontId="34" fillId="0" borderId="22" xfId="0" applyFont="1" applyBorder="1" applyAlignment="1">
      <alignment horizontal="right" vertical="center" readingOrder="1"/>
    </xf>
    <xf numFmtId="168" fontId="44" fillId="5" borderId="28" xfId="0" applyNumberFormat="1" applyFont="1" applyFill="1" applyBorder="1" applyAlignment="1">
      <alignment horizontal="right" vertical="center" wrapText="1" readingOrder="1"/>
    </xf>
    <xf numFmtId="168" fontId="43" fillId="0" borderId="15" xfId="0" applyNumberFormat="1" applyFont="1" applyBorder="1" applyAlignment="1">
      <alignment horizontal="right" vertical="center" wrapText="1" readingOrder="1"/>
    </xf>
    <xf numFmtId="168" fontId="43" fillId="0" borderId="5" xfId="0" applyNumberFormat="1" applyFont="1" applyBorder="1" applyAlignment="1">
      <alignment horizontal="right" vertical="center" wrapText="1"/>
    </xf>
    <xf numFmtId="168" fontId="32" fillId="0" borderId="13" xfId="0" applyNumberFormat="1" applyFont="1" applyBorder="1" applyAlignment="1">
      <alignment horizontal="right" vertical="center" wrapText="1"/>
    </xf>
    <xf numFmtId="3" fontId="45" fillId="0" borderId="17" xfId="0" applyNumberFormat="1" applyFont="1" applyBorder="1" applyAlignment="1">
      <alignment horizontal="right" vertical="center" wrapText="1" readingOrder="1"/>
    </xf>
    <xf numFmtId="166" fontId="45" fillId="0" borderId="16" xfId="0" applyNumberFormat="1" applyFont="1" applyBorder="1" applyAlignment="1">
      <alignment horizontal="right" vertical="center"/>
    </xf>
    <xf numFmtId="0" fontId="47" fillId="0" borderId="17" xfId="0" applyFont="1" applyBorder="1" applyAlignment="1">
      <alignment horizontal="right" vertical="center"/>
    </xf>
    <xf numFmtId="166" fontId="45" fillId="0" borderId="12" xfId="0" applyNumberFormat="1" applyFont="1" applyBorder="1" applyAlignment="1">
      <alignment horizontal="right" vertical="center" wrapText="1"/>
    </xf>
    <xf numFmtId="166" fontId="45" fillId="0" borderId="16" xfId="0" applyNumberFormat="1" applyFont="1" applyBorder="1" applyAlignment="1">
      <alignment horizontal="right" vertical="center" wrapText="1"/>
    </xf>
    <xf numFmtId="166" fontId="45" fillId="0" borderId="25" xfId="0" applyNumberFormat="1" applyFont="1" applyBorder="1" applyAlignment="1">
      <alignment vertical="center" wrapText="1"/>
    </xf>
    <xf numFmtId="0" fontId="32" fillId="2" borderId="2" xfId="0" applyFont="1" applyFill="1" applyBorder="1" applyAlignment="1">
      <alignment horizontal="left" vertical="center" wrapText="1" readingOrder="1"/>
    </xf>
    <xf numFmtId="0" fontId="32" fillId="2" borderId="2" xfId="0" applyFont="1" applyFill="1" applyBorder="1"/>
    <xf numFmtId="0" fontId="6" fillId="7" borderId="16" xfId="0" applyFont="1" applyFill="1" applyBorder="1"/>
    <xf numFmtId="0" fontId="6" fillId="4" borderId="13" xfId="0" applyFont="1" applyFill="1" applyBorder="1"/>
    <xf numFmtId="0" fontId="6" fillId="6" borderId="2" xfId="0" applyFont="1" applyFill="1" applyBorder="1"/>
    <xf numFmtId="0" fontId="6" fillId="3" borderId="2" xfId="0" applyFont="1" applyFill="1" applyBorder="1"/>
    <xf numFmtId="0" fontId="52" fillId="2" borderId="11" xfId="0" applyFont="1" applyFill="1" applyBorder="1" applyAlignment="1">
      <alignment horizontal="center"/>
    </xf>
    <xf numFmtId="0" fontId="52" fillId="2" borderId="11" xfId="0" applyFont="1" applyFill="1" applyBorder="1" applyAlignment="1">
      <alignment horizontal="center" vertical="center" wrapText="1" readingOrder="1"/>
    </xf>
    <xf numFmtId="44" fontId="26" fillId="0" borderId="0" xfId="37" applyFont="1" applyBorder="1" applyAlignment="1">
      <alignment horizontal="right" vertical="center" wrapText="1" readingOrder="1"/>
    </xf>
    <xf numFmtId="167" fontId="27" fillId="0" borderId="0" xfId="37" applyNumberFormat="1" applyFont="1" applyBorder="1" applyAlignment="1">
      <alignment horizontal="right" vertical="center" wrapText="1" readingOrder="1"/>
    </xf>
    <xf numFmtId="6" fontId="28" fillId="0" borderId="0" xfId="37" applyNumberFormat="1" applyFont="1" applyBorder="1" applyAlignment="1">
      <alignment horizontal="right" wrapText="1" readingOrder="1"/>
    </xf>
    <xf numFmtId="44" fontId="36" fillId="0" borderId="0" xfId="37" applyFont="1" applyBorder="1"/>
    <xf numFmtId="49" fontId="0" fillId="0" borderId="0" xfId="0" applyNumberForma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3" fontId="26" fillId="0" borderId="0" xfId="0" applyNumberFormat="1" applyFont="1" applyAlignment="1">
      <alignment horizontal="center" vertical="center" wrapText="1" readingOrder="1"/>
    </xf>
    <xf numFmtId="1" fontId="0" fillId="0" borderId="0" xfId="0" applyNumberFormat="1" applyAlignment="1">
      <alignment horizontal="center"/>
    </xf>
    <xf numFmtId="3" fontId="30" fillId="0" borderId="0" xfId="0" applyNumberFormat="1" applyFont="1" applyAlignment="1">
      <alignment horizontal="center" vertical="center" wrapText="1" readingOrder="1"/>
    </xf>
    <xf numFmtId="3" fontId="53" fillId="0" borderId="0" xfId="0" applyNumberFormat="1" applyFont="1" applyAlignment="1">
      <alignment horizontal="center" vertical="center" wrapText="1" readingOrder="1"/>
    </xf>
    <xf numFmtId="168" fontId="30" fillId="0" borderId="0" xfId="0" applyNumberFormat="1" applyFont="1" applyAlignment="1">
      <alignment horizontal="center" vertical="center" wrapText="1" readingOrder="1"/>
    </xf>
    <xf numFmtId="0" fontId="29" fillId="0" borderId="5" xfId="0" applyFont="1" applyBorder="1" applyAlignment="1">
      <alignment horizontal="right" vertical="center" wrapText="1" indent="1" readingOrder="1"/>
    </xf>
    <xf numFmtId="6" fontId="28" fillId="0" borderId="5" xfId="37" applyNumberFormat="1" applyFont="1" applyBorder="1" applyAlignment="1">
      <alignment horizontal="right" vertical="center" wrapText="1" readingOrder="1"/>
    </xf>
    <xf numFmtId="0" fontId="6" fillId="8" borderId="0" xfId="0" applyFont="1" applyFill="1" applyAlignment="1">
      <alignment horizontal="center" wrapText="1"/>
    </xf>
    <xf numFmtId="0" fontId="46" fillId="6" borderId="6" xfId="0" applyFont="1" applyFill="1" applyBorder="1" applyAlignment="1">
      <alignment wrapText="1"/>
    </xf>
    <xf numFmtId="0" fontId="31" fillId="3" borderId="1" xfId="0" applyFont="1" applyFill="1" applyBorder="1" applyAlignment="1">
      <alignment horizontal="center" vertical="center" wrapText="1" readingOrder="1"/>
    </xf>
    <xf numFmtId="0" fontId="31" fillId="2" borderId="2" xfId="0" applyFont="1" applyFill="1" applyBorder="1" applyAlignment="1">
      <alignment horizontal="center" vertical="center" wrapText="1" readingOrder="1"/>
    </xf>
    <xf numFmtId="0" fontId="32" fillId="2" borderId="24" xfId="0" applyFont="1" applyFill="1" applyBorder="1" applyAlignment="1">
      <alignment horizontal="right" vertical="center" wrapText="1"/>
    </xf>
    <xf numFmtId="166" fontId="45" fillId="6" borderId="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8" fontId="32" fillId="0" borderId="13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1" fillId="5" borderId="8" xfId="0" applyFont="1" applyFill="1" applyBorder="1" applyAlignment="1">
      <alignment horizontal="center" vertical="center" wrapText="1" readingOrder="1"/>
    </xf>
    <xf numFmtId="0" fontId="31" fillId="5" borderId="9" xfId="0" applyFont="1" applyFill="1" applyBorder="1" applyAlignment="1">
      <alignment horizontal="center" vertical="center" wrapText="1" readingOrder="1"/>
    </xf>
    <xf numFmtId="0" fontId="31" fillId="4" borderId="7" xfId="0" applyFont="1" applyFill="1" applyBorder="1" applyAlignment="1">
      <alignment horizontal="center" vertical="center" wrapText="1" readingOrder="1"/>
    </xf>
    <xf numFmtId="0" fontId="31" fillId="6" borderId="1" xfId="0" applyFont="1" applyFill="1" applyBorder="1" applyAlignment="1">
      <alignment horizontal="center" vertical="center" wrapText="1" readingOrder="1"/>
    </xf>
    <xf numFmtId="44" fontId="35" fillId="0" borderId="0" xfId="37" applyFont="1" applyAlignment="1">
      <alignment horizontal="left" wrapText="1"/>
    </xf>
    <xf numFmtId="0" fontId="37" fillId="0" borderId="0" xfId="0" applyFont="1" applyAlignment="1">
      <alignment horizontal="left" wrapText="1"/>
    </xf>
  </cellXfs>
  <cellStyles count="12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Prozent" xfId="56" builtinId="5"/>
    <cellStyle name="Standard" xfId="0" builtinId="0"/>
    <cellStyle name="Währung" xfId="37" builtinId="4"/>
  </cellStyles>
  <dxfs count="0"/>
  <tableStyles count="0" defaultTableStyle="TableStyleMedium9" defaultPivotStyle="PivotStyleMedium4"/>
  <colors>
    <mruColors>
      <color rgb="FFEDEDED"/>
      <color rgb="FF00FF88"/>
      <color rgb="FFB5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2"/>
  <sheetViews>
    <sheetView showRuler="0" zoomScale="149" zoomScaleNormal="149" workbookViewId="0">
      <selection activeCell="G27" sqref="G27"/>
    </sheetView>
  </sheetViews>
  <sheetFormatPr baseColWidth="10" defaultRowHeight="15" x14ac:dyDescent="0.2"/>
  <cols>
    <col min="1" max="1" width="3.1640625" style="2" customWidth="1"/>
    <col min="2" max="2" width="31.6640625" style="13" customWidth="1"/>
    <col min="3" max="3" width="5.6640625" style="13" customWidth="1"/>
    <col min="4" max="4" width="12.83203125" style="15" customWidth="1"/>
    <col min="5" max="5" width="4.33203125" style="15" customWidth="1"/>
    <col min="6" max="6" width="4.5" style="15" customWidth="1"/>
    <col min="7" max="7" width="33.6640625" style="2" customWidth="1"/>
    <col min="8" max="8" width="15.6640625" style="2" customWidth="1"/>
    <col min="9" max="16384" width="10.83203125" style="2"/>
  </cols>
  <sheetData>
    <row r="1" spans="1:10" s="25" customFormat="1" ht="20" customHeight="1" x14ac:dyDescent="0.25">
      <c r="A1" s="1" t="s">
        <v>148</v>
      </c>
      <c r="B1" s="23"/>
      <c r="C1" s="23"/>
      <c r="D1" s="24"/>
      <c r="E1" s="24"/>
      <c r="F1" s="24"/>
      <c r="G1" s="1" t="s">
        <v>149</v>
      </c>
      <c r="H1" s="17"/>
      <c r="I1"/>
      <c r="J1"/>
    </row>
    <row r="2" spans="1:10" s="25" customFormat="1" ht="18" customHeight="1" x14ac:dyDescent="0.25">
      <c r="A2" s="1"/>
      <c r="B2" s="23"/>
      <c r="C2" s="23"/>
      <c r="D2" s="24"/>
      <c r="E2" s="24"/>
      <c r="F2" s="24"/>
      <c r="G2" s="1"/>
      <c r="H2" s="17"/>
      <c r="I2"/>
      <c r="J2"/>
    </row>
    <row r="3" spans="1:10" ht="18" customHeight="1" x14ac:dyDescent="0.2">
      <c r="A3" s="9" t="s">
        <v>22</v>
      </c>
      <c r="G3" s="19" t="s">
        <v>24</v>
      </c>
      <c r="H3" s="27">
        <f>SUM(D42)</f>
        <v>26186.930000000004</v>
      </c>
      <c r="I3" s="6" t="s">
        <v>152</v>
      </c>
      <c r="J3"/>
    </row>
    <row r="4" spans="1:10" ht="16" x14ac:dyDescent="0.2">
      <c r="A4" s="2" t="s">
        <v>17</v>
      </c>
      <c r="B4" s="50" t="s">
        <v>143</v>
      </c>
      <c r="C4" s="50"/>
      <c r="G4"/>
      <c r="H4" s="17"/>
      <c r="I4"/>
    </row>
    <row r="5" spans="1:10" ht="16" x14ac:dyDescent="0.2">
      <c r="B5" s="13" t="s">
        <v>75</v>
      </c>
      <c r="G5" s="9" t="s">
        <v>25</v>
      </c>
      <c r="H5" s="17"/>
      <c r="I5"/>
      <c r="J5"/>
    </row>
    <row r="6" spans="1:10" ht="16" x14ac:dyDescent="0.2">
      <c r="B6" s="13" t="s">
        <v>76</v>
      </c>
      <c r="G6" s="2" t="s">
        <v>26</v>
      </c>
      <c r="H6" s="15">
        <v>50000</v>
      </c>
      <c r="J6"/>
    </row>
    <row r="7" spans="1:10" ht="16" x14ac:dyDescent="0.2">
      <c r="B7" s="13" t="s">
        <v>77</v>
      </c>
      <c r="G7" s="2" t="s">
        <v>30</v>
      </c>
    </row>
    <row r="8" spans="1:10" ht="48" x14ac:dyDescent="0.2">
      <c r="B8" s="13" t="s">
        <v>78</v>
      </c>
      <c r="G8" s="53" t="s">
        <v>150</v>
      </c>
      <c r="H8" s="15">
        <v>10000</v>
      </c>
    </row>
    <row r="9" spans="1:10" ht="16" x14ac:dyDescent="0.2">
      <c r="B9" s="13" t="s">
        <v>23</v>
      </c>
      <c r="D9" s="2"/>
      <c r="E9" s="2"/>
      <c r="G9" s="2" t="s">
        <v>27</v>
      </c>
      <c r="H9" s="15"/>
    </row>
    <row r="10" spans="1:10" x14ac:dyDescent="0.2">
      <c r="D10" s="2"/>
      <c r="E10" s="2"/>
      <c r="G10" s="2" t="s">
        <v>151</v>
      </c>
      <c r="H10" s="15"/>
    </row>
    <row r="11" spans="1:10" s="12" customFormat="1" x14ac:dyDescent="0.2">
      <c r="A11" s="12" t="s">
        <v>20</v>
      </c>
      <c r="B11" s="14"/>
      <c r="C11" s="14"/>
      <c r="D11" s="16">
        <f>SUM(D4:D10)</f>
        <v>0</v>
      </c>
      <c r="E11" s="16"/>
      <c r="F11" s="16"/>
      <c r="G11" s="2" t="s">
        <v>153</v>
      </c>
      <c r="I11" s="2"/>
      <c r="J11" s="2"/>
    </row>
    <row r="12" spans="1:10" ht="16" x14ac:dyDescent="0.2">
      <c r="G12" s="2" t="s">
        <v>28</v>
      </c>
      <c r="I12" s="26"/>
    </row>
    <row r="13" spans="1:10" ht="48" x14ac:dyDescent="0.2">
      <c r="A13" s="49" t="s">
        <v>18</v>
      </c>
      <c r="B13" s="51" t="s">
        <v>142</v>
      </c>
      <c r="C13" s="51"/>
      <c r="D13" s="204" t="s">
        <v>156</v>
      </c>
      <c r="E13" s="205"/>
      <c r="F13" s="205"/>
      <c r="H13" s="15"/>
      <c r="I13"/>
      <c r="J13" s="26"/>
    </row>
    <row r="14" spans="1:10" ht="16" x14ac:dyDescent="0.2">
      <c r="B14" s="13" t="s">
        <v>79</v>
      </c>
      <c r="D14" s="15">
        <f>SUM('FO-Material 1+2'!D62)</f>
        <v>0</v>
      </c>
      <c r="G14" s="19" t="s">
        <v>29</v>
      </c>
      <c r="H14" s="27">
        <f>SUM(H6:H13)</f>
        <v>60000</v>
      </c>
      <c r="I14"/>
      <c r="J14"/>
    </row>
    <row r="15" spans="1:10" ht="16" x14ac:dyDescent="0.2">
      <c r="B15" s="13" t="s">
        <v>80</v>
      </c>
      <c r="D15" s="15">
        <f>SUM('FO-Material 3'!D18)</f>
        <v>0</v>
      </c>
      <c r="G15"/>
      <c r="H15" s="17"/>
      <c r="J15"/>
    </row>
    <row r="16" spans="1:10" ht="16" x14ac:dyDescent="0.2">
      <c r="B16" s="13" t="s">
        <v>81</v>
      </c>
      <c r="D16" s="15">
        <f>SUM('FO-Material 3'!D37)</f>
        <v>0</v>
      </c>
      <c r="G16" s="19" t="s">
        <v>154</v>
      </c>
      <c r="H16" s="83">
        <f>SUM(H14-H3)</f>
        <v>33813.069999999992</v>
      </c>
      <c r="I16" s="6" t="s">
        <v>155</v>
      </c>
      <c r="J16"/>
    </row>
    <row r="17" spans="1:6" ht="16" x14ac:dyDescent="0.2">
      <c r="B17" s="13" t="s">
        <v>141</v>
      </c>
      <c r="D17" s="15">
        <f>SUM('FO-Material 3'!D50)</f>
        <v>0</v>
      </c>
    </row>
    <row r="19" spans="1:6" s="12" customFormat="1" x14ac:dyDescent="0.2">
      <c r="A19" s="12" t="s">
        <v>21</v>
      </c>
      <c r="B19" s="14"/>
      <c r="C19" s="14"/>
      <c r="D19" s="16">
        <f>SUM(D14:D18)</f>
        <v>0</v>
      </c>
      <c r="E19" s="16"/>
      <c r="F19" s="16"/>
    </row>
    <row r="21" spans="1:6" s="9" customFormat="1" ht="18" customHeight="1" x14ac:dyDescent="0.2">
      <c r="A21" s="11" t="s">
        <v>146</v>
      </c>
      <c r="B21" s="10"/>
      <c r="C21" s="10"/>
      <c r="D21" s="18">
        <f>SUM(D19+D11)</f>
        <v>0</v>
      </c>
      <c r="E21" s="18"/>
      <c r="F21" s="18"/>
    </row>
    <row r="23" spans="1:6" ht="16" x14ac:dyDescent="0.2">
      <c r="A23" s="9" t="s">
        <v>144</v>
      </c>
      <c r="B23" s="2"/>
      <c r="C23" s="2"/>
    </row>
    <row r="24" spans="1:6" ht="16" x14ac:dyDescent="0.2">
      <c r="B24" s="13" t="s">
        <v>10</v>
      </c>
    </row>
    <row r="25" spans="1:6" ht="16" x14ac:dyDescent="0.2">
      <c r="B25" s="13" t="s">
        <v>11</v>
      </c>
    </row>
    <row r="26" spans="1:6" ht="16" x14ac:dyDescent="0.2">
      <c r="B26" s="13" t="s">
        <v>12</v>
      </c>
    </row>
    <row r="27" spans="1:6" ht="16" x14ac:dyDescent="0.2">
      <c r="B27" s="13" t="s">
        <v>15</v>
      </c>
    </row>
    <row r="28" spans="1:6" ht="16" x14ac:dyDescent="0.2">
      <c r="B28" s="13" t="s">
        <v>16</v>
      </c>
    </row>
    <row r="29" spans="1:6" ht="16" x14ac:dyDescent="0.2">
      <c r="B29" s="13" t="s">
        <v>200</v>
      </c>
    </row>
    <row r="30" spans="1:6" ht="32" x14ac:dyDescent="0.2">
      <c r="B30" s="13" t="s">
        <v>13</v>
      </c>
    </row>
    <row r="31" spans="1:6" ht="16" x14ac:dyDescent="0.2">
      <c r="B31" s="13" t="s">
        <v>19</v>
      </c>
    </row>
    <row r="32" spans="1:6" ht="32" x14ac:dyDescent="0.2">
      <c r="B32" s="13" t="s">
        <v>138</v>
      </c>
    </row>
    <row r="33" spans="1:7" ht="16" x14ac:dyDescent="0.2">
      <c r="B33" s="13" t="s">
        <v>14</v>
      </c>
    </row>
    <row r="34" spans="1:7" ht="16" x14ac:dyDescent="0.2">
      <c r="B34" s="13" t="s">
        <v>23</v>
      </c>
    </row>
    <row r="35" spans="1:7" s="9" customFormat="1" ht="16" x14ac:dyDescent="0.2">
      <c r="A35" s="11" t="s">
        <v>145</v>
      </c>
      <c r="B35" s="10"/>
      <c r="C35" s="10"/>
      <c r="D35" s="18"/>
      <c r="E35" s="18"/>
      <c r="F35" s="18"/>
    </row>
    <row r="37" spans="1:7" ht="16" x14ac:dyDescent="0.2">
      <c r="A37" s="19" t="s">
        <v>31</v>
      </c>
      <c r="B37" s="2"/>
      <c r="C37" s="2"/>
      <c r="D37" s="21">
        <f>SUM(D35+D21)</f>
        <v>0</v>
      </c>
      <c r="E37" s="21"/>
    </row>
    <row r="38" spans="1:7" ht="32" x14ac:dyDescent="0.2">
      <c r="B38" s="13" t="s">
        <v>244</v>
      </c>
      <c r="C38" s="191">
        <v>3</v>
      </c>
      <c r="D38" s="15">
        <f>SUM(' Lfd. Betrieb (2)'!B13)/12*C38</f>
        <v>23806.300000000003</v>
      </c>
      <c r="G38" s="2" t="s">
        <v>245</v>
      </c>
    </row>
    <row r="39" spans="1:7" s="25" customFormat="1" ht="19" x14ac:dyDescent="0.25">
      <c r="A39" s="19" t="s">
        <v>32</v>
      </c>
      <c r="B39" s="23"/>
      <c r="C39" s="23"/>
      <c r="D39" s="21">
        <f>SUM(D37:D38)</f>
        <v>23806.300000000003</v>
      </c>
      <c r="E39" s="21"/>
      <c r="F39" s="24"/>
      <c r="G39" s="77"/>
    </row>
    <row r="40" spans="1:7" ht="16" x14ac:dyDescent="0.2">
      <c r="B40" s="13" t="s">
        <v>33</v>
      </c>
      <c r="C40" s="52">
        <v>0.1</v>
      </c>
      <c r="D40" s="15">
        <f>SUM(D39*C40)</f>
        <v>2380.6300000000006</v>
      </c>
    </row>
    <row r="42" spans="1:7" s="22" customFormat="1" ht="16" x14ac:dyDescent="0.2">
      <c r="A42" s="19" t="s">
        <v>34</v>
      </c>
      <c r="B42" s="20"/>
      <c r="C42" s="20"/>
      <c r="D42" s="28">
        <f>SUM(D39:D41)</f>
        <v>26186.930000000004</v>
      </c>
      <c r="E42" s="28"/>
      <c r="F42" s="21"/>
    </row>
  </sheetData>
  <mergeCells count="1">
    <mergeCell ref="D13:F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2"/>
  <sheetViews>
    <sheetView showRuler="0" topLeftCell="A28" zoomScale="168" zoomScaleNormal="168" workbookViewId="0">
      <selection activeCell="B18" sqref="B18"/>
    </sheetView>
  </sheetViews>
  <sheetFormatPr baseColWidth="10" defaultRowHeight="16" x14ac:dyDescent="0.2"/>
  <cols>
    <col min="1" max="1" width="33.1640625" style="29" customWidth="1"/>
    <col min="2" max="2" width="13.6640625" style="31" customWidth="1"/>
    <col min="3" max="3" width="6.1640625" style="32" customWidth="1"/>
    <col min="4" max="4" width="13" style="33" customWidth="1"/>
    <col min="5" max="5" width="5.83203125" customWidth="1"/>
    <col min="6" max="6" width="33.6640625" customWidth="1"/>
    <col min="7" max="7" width="13.6640625" style="31" customWidth="1"/>
    <col min="8" max="8" width="6.1640625" style="32" customWidth="1"/>
    <col min="9" max="9" width="13" style="33" customWidth="1"/>
    <col min="10" max="10" width="5.83203125" customWidth="1"/>
    <col min="11" max="11" width="32.83203125" customWidth="1"/>
    <col min="12" max="12" width="13.6640625" customWidth="1"/>
    <col min="13" max="13" width="6.1640625" customWidth="1"/>
    <col min="14" max="14" width="13" customWidth="1"/>
  </cols>
  <sheetData>
    <row r="1" spans="1:10" ht="51" x14ac:dyDescent="0.2">
      <c r="A1" s="79" t="s">
        <v>136</v>
      </c>
      <c r="B1" s="34" t="s">
        <v>82</v>
      </c>
      <c r="C1" s="35" t="s">
        <v>83</v>
      </c>
      <c r="D1" s="34" t="s">
        <v>84</v>
      </c>
      <c r="E1" s="36"/>
      <c r="F1" s="80" t="s">
        <v>135</v>
      </c>
      <c r="G1" s="34" t="s">
        <v>82</v>
      </c>
      <c r="H1" s="35" t="s">
        <v>83</v>
      </c>
      <c r="I1" s="34" t="s">
        <v>84</v>
      </c>
      <c r="J1" s="36"/>
    </row>
    <row r="2" spans="1:10" x14ac:dyDescent="0.2">
      <c r="F2" s="2"/>
    </row>
    <row r="3" spans="1:10" x14ac:dyDescent="0.2">
      <c r="A3" s="30" t="s">
        <v>72</v>
      </c>
      <c r="F3" s="42" t="s">
        <v>102</v>
      </c>
    </row>
    <row r="4" spans="1:10" x14ac:dyDescent="0.2">
      <c r="A4" s="29" t="s">
        <v>73</v>
      </c>
      <c r="D4" s="33">
        <f>SUM(B4*C4)</f>
        <v>0</v>
      </c>
      <c r="F4" s="2" t="s">
        <v>93</v>
      </c>
      <c r="I4" s="33">
        <f>SUM(G4*H4)</f>
        <v>0</v>
      </c>
    </row>
    <row r="5" spans="1:10" ht="15" customHeight="1" x14ac:dyDescent="0.2">
      <c r="A5" s="29" t="s">
        <v>89</v>
      </c>
      <c r="D5" s="33">
        <f t="shared" ref="D5:D8" si="0">SUM(B5*C5)</f>
        <v>0</v>
      </c>
      <c r="F5" s="2" t="s">
        <v>94</v>
      </c>
      <c r="I5" s="33">
        <f t="shared" ref="I5:I20" si="1">SUM(G5*H5)</f>
        <v>0</v>
      </c>
    </row>
    <row r="6" spans="1:10" x14ac:dyDescent="0.2">
      <c r="A6" s="29" t="s">
        <v>74</v>
      </c>
      <c r="D6" s="33">
        <f t="shared" si="0"/>
        <v>0</v>
      </c>
      <c r="F6" s="2" t="s">
        <v>95</v>
      </c>
      <c r="I6" s="33">
        <f t="shared" si="1"/>
        <v>0</v>
      </c>
    </row>
    <row r="7" spans="1:10" x14ac:dyDescent="0.2">
      <c r="A7" s="29" t="s">
        <v>90</v>
      </c>
      <c r="D7" s="33">
        <f t="shared" si="0"/>
        <v>0</v>
      </c>
      <c r="F7" s="2" t="s">
        <v>96</v>
      </c>
      <c r="I7" s="33">
        <f t="shared" si="1"/>
        <v>0</v>
      </c>
    </row>
    <row r="8" spans="1:10" x14ac:dyDescent="0.2">
      <c r="A8" s="29" t="s">
        <v>198</v>
      </c>
      <c r="D8" s="33">
        <f t="shared" si="0"/>
        <v>0</v>
      </c>
      <c r="F8" s="2" t="s">
        <v>97</v>
      </c>
      <c r="I8" s="33">
        <f t="shared" si="1"/>
        <v>0</v>
      </c>
    </row>
    <row r="9" spans="1:10" x14ac:dyDescent="0.2">
      <c r="A9" s="38" t="s">
        <v>86</v>
      </c>
      <c r="B9" s="39"/>
      <c r="C9" s="40"/>
      <c r="D9" s="41">
        <f>SUM(D4:D8)</f>
        <v>0</v>
      </c>
      <c r="F9" s="2" t="s">
        <v>112</v>
      </c>
      <c r="I9" s="33">
        <f t="shared" si="1"/>
        <v>0</v>
      </c>
    </row>
    <row r="10" spans="1:10" x14ac:dyDescent="0.2">
      <c r="F10" s="2" t="s">
        <v>98</v>
      </c>
      <c r="I10" s="33">
        <f t="shared" si="1"/>
        <v>0</v>
      </c>
    </row>
    <row r="11" spans="1:10" x14ac:dyDescent="0.2">
      <c r="A11" s="30" t="s">
        <v>71</v>
      </c>
      <c r="F11" s="2" t="s">
        <v>99</v>
      </c>
      <c r="I11" s="33">
        <f t="shared" si="1"/>
        <v>0</v>
      </c>
    </row>
    <row r="12" spans="1:10" x14ac:dyDescent="0.2">
      <c r="A12" s="29" t="s">
        <v>36</v>
      </c>
      <c r="D12" s="33">
        <f>SUM(B12*C12)</f>
        <v>0</v>
      </c>
      <c r="F12" s="2" t="s">
        <v>100</v>
      </c>
      <c r="I12" s="33">
        <f t="shared" si="1"/>
        <v>0</v>
      </c>
    </row>
    <row r="13" spans="1:10" x14ac:dyDescent="0.2">
      <c r="A13" s="29" t="s">
        <v>195</v>
      </c>
      <c r="D13" s="33">
        <f t="shared" ref="D13:D26" si="2">SUM(B13*C13)</f>
        <v>0</v>
      </c>
      <c r="F13" s="2" t="s">
        <v>125</v>
      </c>
      <c r="I13" s="33">
        <f t="shared" si="1"/>
        <v>0</v>
      </c>
    </row>
    <row r="14" spans="1:10" x14ac:dyDescent="0.2">
      <c r="A14" s="29" t="s">
        <v>196</v>
      </c>
      <c r="D14" s="33">
        <f t="shared" si="2"/>
        <v>0</v>
      </c>
      <c r="F14" s="2" t="s">
        <v>23</v>
      </c>
      <c r="I14" s="33">
        <f t="shared" si="1"/>
        <v>0</v>
      </c>
    </row>
    <row r="15" spans="1:10" x14ac:dyDescent="0.2">
      <c r="A15" s="29" t="s">
        <v>37</v>
      </c>
      <c r="D15" s="33">
        <f t="shared" si="2"/>
        <v>0</v>
      </c>
      <c r="F15" s="2"/>
      <c r="I15" s="33">
        <f t="shared" si="1"/>
        <v>0</v>
      </c>
    </row>
    <row r="16" spans="1:10" x14ac:dyDescent="0.2">
      <c r="A16" s="29" t="s">
        <v>197</v>
      </c>
      <c r="D16" s="33">
        <f t="shared" si="2"/>
        <v>0</v>
      </c>
      <c r="I16" s="33">
        <f t="shared" si="1"/>
        <v>0</v>
      </c>
    </row>
    <row r="17" spans="1:9" x14ac:dyDescent="0.2">
      <c r="A17" s="29" t="s">
        <v>38</v>
      </c>
      <c r="D17" s="33">
        <f t="shared" si="2"/>
        <v>0</v>
      </c>
      <c r="F17" s="2"/>
      <c r="I17" s="33">
        <f t="shared" si="1"/>
        <v>0</v>
      </c>
    </row>
    <row r="18" spans="1:9" x14ac:dyDescent="0.2">
      <c r="A18" s="29" t="s">
        <v>39</v>
      </c>
      <c r="D18" s="33">
        <f t="shared" si="2"/>
        <v>0</v>
      </c>
      <c r="F18" s="2"/>
      <c r="I18" s="33">
        <f t="shared" si="1"/>
        <v>0</v>
      </c>
    </row>
    <row r="19" spans="1:9" x14ac:dyDescent="0.2">
      <c r="A19" s="29" t="s">
        <v>40</v>
      </c>
      <c r="D19" s="33">
        <f t="shared" si="2"/>
        <v>0</v>
      </c>
      <c r="I19" s="33">
        <f t="shared" si="1"/>
        <v>0</v>
      </c>
    </row>
    <row r="20" spans="1:9" x14ac:dyDescent="0.2">
      <c r="A20" s="29" t="s">
        <v>41</v>
      </c>
      <c r="D20" s="33">
        <f t="shared" si="2"/>
        <v>0</v>
      </c>
      <c r="F20" s="2"/>
      <c r="I20" s="33">
        <f t="shared" si="1"/>
        <v>0</v>
      </c>
    </row>
    <row r="21" spans="1:9" x14ac:dyDescent="0.2">
      <c r="A21" s="29" t="s">
        <v>42</v>
      </c>
      <c r="D21" s="33">
        <f t="shared" si="2"/>
        <v>0</v>
      </c>
      <c r="F21" s="44" t="s">
        <v>101</v>
      </c>
      <c r="G21" s="37"/>
      <c r="H21" s="37"/>
      <c r="I21" s="43">
        <f>SUM(I4:I20)</f>
        <v>0</v>
      </c>
    </row>
    <row r="22" spans="1:9" x14ac:dyDescent="0.2">
      <c r="A22" s="29" t="s">
        <v>43</v>
      </c>
      <c r="D22" s="33">
        <f t="shared" si="2"/>
        <v>0</v>
      </c>
      <c r="F22" s="2"/>
    </row>
    <row r="23" spans="1:9" x14ac:dyDescent="0.2">
      <c r="A23" s="29" t="s">
        <v>44</v>
      </c>
      <c r="D23" s="33">
        <f t="shared" si="2"/>
        <v>0</v>
      </c>
      <c r="F23" s="2"/>
    </row>
    <row r="24" spans="1:9" x14ac:dyDescent="0.2">
      <c r="A24" s="29" t="s">
        <v>45</v>
      </c>
      <c r="D24" s="33">
        <f t="shared" si="2"/>
        <v>0</v>
      </c>
      <c r="F24" s="2"/>
    </row>
    <row r="25" spans="1:9" ht="32" x14ac:dyDescent="0.2">
      <c r="A25" s="29" t="s">
        <v>91</v>
      </c>
      <c r="D25" s="33">
        <f t="shared" si="2"/>
        <v>0</v>
      </c>
    </row>
    <row r="26" spans="1:9" x14ac:dyDescent="0.2">
      <c r="A26" s="29" t="s">
        <v>46</v>
      </c>
      <c r="D26" s="33">
        <f t="shared" si="2"/>
        <v>0</v>
      </c>
      <c r="F26" s="2"/>
    </row>
    <row r="27" spans="1:9" x14ac:dyDescent="0.2">
      <c r="A27" s="38" t="s">
        <v>85</v>
      </c>
      <c r="B27" s="39"/>
      <c r="C27" s="40"/>
      <c r="D27" s="41">
        <f>SUM(D12:D26)</f>
        <v>0</v>
      </c>
    </row>
    <row r="28" spans="1:9" ht="64" x14ac:dyDescent="0.2">
      <c r="F28" s="78" t="s">
        <v>147</v>
      </c>
    </row>
    <row r="29" spans="1:9" x14ac:dyDescent="0.2">
      <c r="A29" s="30" t="s">
        <v>47</v>
      </c>
      <c r="F29" s="2"/>
    </row>
    <row r="30" spans="1:9" x14ac:dyDescent="0.2">
      <c r="A30" s="29" t="s">
        <v>48</v>
      </c>
      <c r="D30" s="33">
        <f>SUM(B30*C30)</f>
        <v>0</v>
      </c>
      <c r="F30" s="2"/>
    </row>
    <row r="31" spans="1:9" x14ac:dyDescent="0.2">
      <c r="A31" s="29" t="s">
        <v>49</v>
      </c>
      <c r="D31" s="33">
        <f t="shared" ref="D31:D46" si="3">SUM(B31*C31)</f>
        <v>0</v>
      </c>
      <c r="F31" s="2"/>
    </row>
    <row r="32" spans="1:9" x14ac:dyDescent="0.2">
      <c r="A32" s="29" t="s">
        <v>50</v>
      </c>
      <c r="D32" s="33">
        <f t="shared" si="3"/>
        <v>0</v>
      </c>
      <c r="F32" s="2"/>
    </row>
    <row r="33" spans="1:6" x14ac:dyDescent="0.2">
      <c r="A33" s="29" t="s">
        <v>51</v>
      </c>
      <c r="D33" s="33">
        <f t="shared" si="3"/>
        <v>0</v>
      </c>
      <c r="F33" s="2"/>
    </row>
    <row r="34" spans="1:6" x14ac:dyDescent="0.2">
      <c r="A34" s="29" t="s">
        <v>52</v>
      </c>
      <c r="D34" s="33">
        <f t="shared" si="3"/>
        <v>0</v>
      </c>
      <c r="F34" s="2"/>
    </row>
    <row r="35" spans="1:6" ht="15" customHeight="1" x14ac:dyDescent="0.2">
      <c r="A35" s="29" t="s">
        <v>53</v>
      </c>
      <c r="D35" s="33">
        <f t="shared" si="3"/>
        <v>0</v>
      </c>
      <c r="F35" s="2"/>
    </row>
    <row r="36" spans="1:6" x14ac:dyDescent="0.2">
      <c r="A36" s="29" t="s">
        <v>54</v>
      </c>
      <c r="D36" s="33">
        <f t="shared" si="3"/>
        <v>0</v>
      </c>
      <c r="F36" s="2"/>
    </row>
    <row r="37" spans="1:6" x14ac:dyDescent="0.2">
      <c r="A37" s="29" t="s">
        <v>55</v>
      </c>
      <c r="D37" s="33">
        <f t="shared" si="3"/>
        <v>0</v>
      </c>
      <c r="F37" s="2"/>
    </row>
    <row r="38" spans="1:6" x14ac:dyDescent="0.2">
      <c r="A38" s="29" t="s">
        <v>56</v>
      </c>
      <c r="D38" s="33">
        <f t="shared" si="3"/>
        <v>0</v>
      </c>
      <c r="F38" s="2"/>
    </row>
    <row r="39" spans="1:6" x14ac:dyDescent="0.2">
      <c r="A39" s="29" t="s">
        <v>57</v>
      </c>
      <c r="D39" s="33">
        <f t="shared" si="3"/>
        <v>0</v>
      </c>
      <c r="F39" s="2"/>
    </row>
    <row r="40" spans="1:6" x14ac:dyDescent="0.2">
      <c r="A40" s="29" t="s">
        <v>58</v>
      </c>
      <c r="D40" s="33">
        <f t="shared" si="3"/>
        <v>0</v>
      </c>
      <c r="F40" s="2"/>
    </row>
    <row r="41" spans="1:6" ht="32" x14ac:dyDescent="0.2">
      <c r="A41" s="29" t="s">
        <v>92</v>
      </c>
      <c r="D41" s="33">
        <f t="shared" si="3"/>
        <v>0</v>
      </c>
      <c r="F41" s="2"/>
    </row>
    <row r="42" spans="1:6" x14ac:dyDescent="0.2">
      <c r="A42" s="29" t="s">
        <v>59</v>
      </c>
      <c r="D42" s="33">
        <f t="shared" si="3"/>
        <v>0</v>
      </c>
      <c r="F42" s="2"/>
    </row>
    <row r="43" spans="1:6" x14ac:dyDescent="0.2">
      <c r="A43" s="29" t="s">
        <v>60</v>
      </c>
      <c r="D43" s="33">
        <f t="shared" si="3"/>
        <v>0</v>
      </c>
      <c r="F43" s="2"/>
    </row>
    <row r="44" spans="1:6" x14ac:dyDescent="0.2">
      <c r="A44" s="29" t="s">
        <v>61</v>
      </c>
      <c r="D44" s="33">
        <f t="shared" si="3"/>
        <v>0</v>
      </c>
      <c r="F44" s="2"/>
    </row>
    <row r="45" spans="1:6" x14ac:dyDescent="0.2">
      <c r="A45" s="29" t="s">
        <v>62</v>
      </c>
      <c r="D45" s="33">
        <f t="shared" si="3"/>
        <v>0</v>
      </c>
      <c r="F45" s="2"/>
    </row>
    <row r="46" spans="1:6" x14ac:dyDescent="0.2">
      <c r="A46" s="29" t="s">
        <v>63</v>
      </c>
      <c r="D46" s="33">
        <f t="shared" si="3"/>
        <v>0</v>
      </c>
      <c r="F46" s="2"/>
    </row>
    <row r="47" spans="1:6" x14ac:dyDescent="0.2">
      <c r="A47" s="38" t="s">
        <v>87</v>
      </c>
      <c r="B47" s="39"/>
      <c r="C47" s="40"/>
      <c r="D47" s="41">
        <f>SUM(D30:D46)</f>
        <v>0</v>
      </c>
      <c r="F47" s="2"/>
    </row>
    <row r="48" spans="1:6" x14ac:dyDescent="0.2">
      <c r="F48" s="2"/>
    </row>
    <row r="49" spans="1:6" x14ac:dyDescent="0.2">
      <c r="A49" s="30" t="s">
        <v>64</v>
      </c>
      <c r="D49" s="33">
        <f>SUM(B49*C49)</f>
        <v>0</v>
      </c>
      <c r="F49" s="2"/>
    </row>
    <row r="50" spans="1:6" x14ac:dyDescent="0.2">
      <c r="A50" s="29" t="s">
        <v>65</v>
      </c>
      <c r="D50" s="33">
        <f t="shared" ref="D50:D55" si="4">SUM(B50*C50)</f>
        <v>0</v>
      </c>
      <c r="F50" s="2"/>
    </row>
    <row r="51" spans="1:6" ht="32" x14ac:dyDescent="0.2">
      <c r="A51" s="29" t="s">
        <v>66</v>
      </c>
      <c r="D51" s="33">
        <f t="shared" si="4"/>
        <v>0</v>
      </c>
      <c r="F51" s="2"/>
    </row>
    <row r="52" spans="1:6" x14ac:dyDescent="0.2">
      <c r="A52" s="29" t="s">
        <v>67</v>
      </c>
      <c r="D52" s="33">
        <f t="shared" si="4"/>
        <v>0</v>
      </c>
      <c r="F52" s="2"/>
    </row>
    <row r="53" spans="1:6" ht="15" customHeight="1" x14ac:dyDescent="0.2">
      <c r="A53" s="29" t="s">
        <v>68</v>
      </c>
      <c r="D53" s="33">
        <f t="shared" si="4"/>
        <v>0</v>
      </c>
      <c r="F53" s="2"/>
    </row>
    <row r="54" spans="1:6" x14ac:dyDescent="0.2">
      <c r="A54" s="29" t="s">
        <v>69</v>
      </c>
      <c r="D54" s="33">
        <f t="shared" si="4"/>
        <v>0</v>
      </c>
      <c r="F54" s="2"/>
    </row>
    <row r="55" spans="1:6" x14ac:dyDescent="0.2">
      <c r="A55" s="29" t="s">
        <v>70</v>
      </c>
      <c r="D55" s="33">
        <f t="shared" si="4"/>
        <v>0</v>
      </c>
      <c r="F55" s="2"/>
    </row>
    <row r="56" spans="1:6" x14ac:dyDescent="0.2">
      <c r="A56" s="38" t="s">
        <v>88</v>
      </c>
      <c r="B56" s="39"/>
      <c r="C56" s="40"/>
      <c r="D56" s="41">
        <f>SUM(D49:D55)</f>
        <v>0</v>
      </c>
      <c r="F56" s="2"/>
    </row>
    <row r="57" spans="1:6" x14ac:dyDescent="0.2">
      <c r="F57" s="2"/>
    </row>
    <row r="58" spans="1:6" x14ac:dyDescent="0.2">
      <c r="F58" s="2"/>
    </row>
    <row r="59" spans="1:6" x14ac:dyDescent="0.2">
      <c r="F59" s="2"/>
    </row>
    <row r="60" spans="1:6" ht="34" x14ac:dyDescent="0.2">
      <c r="A60" s="45" t="s">
        <v>134</v>
      </c>
      <c r="B60" s="46"/>
      <c r="C60" s="47"/>
      <c r="D60" s="48">
        <f>SUM(D56+D47+D27+D9)</f>
        <v>0</v>
      </c>
      <c r="F60" s="2"/>
    </row>
    <row r="61" spans="1:6" ht="31" customHeight="1" x14ac:dyDescent="0.2">
      <c r="A61" s="45" t="s">
        <v>139</v>
      </c>
      <c r="B61" s="46"/>
      <c r="C61" s="47"/>
      <c r="D61" s="48">
        <f>SUM(I21)</f>
        <v>0</v>
      </c>
      <c r="F61" s="2"/>
    </row>
    <row r="62" spans="1:6" ht="31" customHeight="1" x14ac:dyDescent="0.2">
      <c r="A62" s="45" t="s">
        <v>140</v>
      </c>
      <c r="B62" s="46"/>
      <c r="C62" s="47"/>
      <c r="D62" s="48">
        <f>SUM(D60:D61)</f>
        <v>0</v>
      </c>
      <c r="F62" s="2"/>
    </row>
    <row r="63" spans="1:6" x14ac:dyDescent="0.2">
      <c r="F63" s="2"/>
    </row>
    <row r="64" spans="1:6" x14ac:dyDescent="0.2">
      <c r="F64" s="2"/>
    </row>
    <row r="65" spans="6:6" x14ac:dyDescent="0.2">
      <c r="F65" s="2"/>
    </row>
    <row r="66" spans="6:6" x14ac:dyDescent="0.2">
      <c r="F66" s="2"/>
    </row>
    <row r="67" spans="6:6" x14ac:dyDescent="0.2">
      <c r="F67" s="2"/>
    </row>
    <row r="68" spans="6:6" x14ac:dyDescent="0.2">
      <c r="F68" s="2"/>
    </row>
    <row r="69" spans="6:6" x14ac:dyDescent="0.2">
      <c r="F69" s="2"/>
    </row>
    <row r="70" spans="6:6" x14ac:dyDescent="0.2">
      <c r="F70" s="2"/>
    </row>
    <row r="71" spans="6:6" x14ac:dyDescent="0.2">
      <c r="F71" s="2"/>
    </row>
    <row r="72" spans="6:6" x14ac:dyDescent="0.2">
      <c r="F72" s="2"/>
    </row>
    <row r="73" spans="6:6" x14ac:dyDescent="0.2">
      <c r="F73" s="2"/>
    </row>
    <row r="74" spans="6:6" x14ac:dyDescent="0.2">
      <c r="F74" s="2"/>
    </row>
    <row r="75" spans="6:6" x14ac:dyDescent="0.2">
      <c r="F75" s="2"/>
    </row>
    <row r="76" spans="6:6" x14ac:dyDescent="0.2">
      <c r="F76" s="2"/>
    </row>
    <row r="77" spans="6:6" x14ac:dyDescent="0.2">
      <c r="F77" s="2"/>
    </row>
    <row r="78" spans="6:6" x14ac:dyDescent="0.2">
      <c r="F78" s="2"/>
    </row>
    <row r="79" spans="6:6" x14ac:dyDescent="0.2">
      <c r="F79" s="2"/>
    </row>
    <row r="80" spans="6:6" x14ac:dyDescent="0.2">
      <c r="F80" s="2"/>
    </row>
    <row r="81" spans="6:6" x14ac:dyDescent="0.2">
      <c r="F81" s="2"/>
    </row>
    <row r="82" spans="6:6" x14ac:dyDescent="0.2">
      <c r="F82" s="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50"/>
  <sheetViews>
    <sheetView tabSelected="1" showRuler="0" topLeftCell="A41" zoomScale="163" zoomScaleNormal="163" workbookViewId="0">
      <selection activeCell="C57" sqref="C57"/>
    </sheetView>
  </sheetViews>
  <sheetFormatPr baseColWidth="10" defaultRowHeight="16" x14ac:dyDescent="0.2"/>
  <cols>
    <col min="1" max="1" width="32.83203125" customWidth="1"/>
    <col min="2" max="2" width="13.6640625" style="31" customWidth="1"/>
    <col min="3" max="3" width="6.1640625" style="32" customWidth="1"/>
    <col min="4" max="4" width="13" style="33" customWidth="1"/>
  </cols>
  <sheetData>
    <row r="1" spans="1:4" ht="51" x14ac:dyDescent="0.2">
      <c r="A1" s="80" t="s">
        <v>137</v>
      </c>
      <c r="B1" s="34" t="s">
        <v>82</v>
      </c>
      <c r="C1" s="35" t="s">
        <v>83</v>
      </c>
      <c r="D1" s="34" t="s">
        <v>84</v>
      </c>
    </row>
    <row r="2" spans="1:4" x14ac:dyDescent="0.2">
      <c r="A2" s="2"/>
    </row>
    <row r="3" spans="1:4" x14ac:dyDescent="0.2">
      <c r="A3" s="42" t="s">
        <v>103</v>
      </c>
    </row>
    <row r="4" spans="1:4" x14ac:dyDescent="0.2">
      <c r="A4" s="2" t="s">
        <v>111</v>
      </c>
      <c r="D4" s="33">
        <f>SUM(B4*C4)</f>
        <v>0</v>
      </c>
    </row>
    <row r="5" spans="1:4" x14ac:dyDescent="0.2">
      <c r="A5" s="2" t="s">
        <v>105</v>
      </c>
      <c r="D5" s="33">
        <f t="shared" ref="D5:D16" si="0">SUM(B5*C5)</f>
        <v>0</v>
      </c>
    </row>
    <row r="6" spans="1:4" x14ac:dyDescent="0.2">
      <c r="A6" t="s">
        <v>106</v>
      </c>
      <c r="D6" s="33">
        <f t="shared" si="0"/>
        <v>0</v>
      </c>
    </row>
    <row r="7" spans="1:4" x14ac:dyDescent="0.2">
      <c r="A7" s="2" t="s">
        <v>107</v>
      </c>
      <c r="D7" s="33">
        <f t="shared" si="0"/>
        <v>0</v>
      </c>
    </row>
    <row r="8" spans="1:4" x14ac:dyDescent="0.2">
      <c r="A8" t="s">
        <v>108</v>
      </c>
      <c r="D8" s="33">
        <f t="shared" si="0"/>
        <v>0</v>
      </c>
    </row>
    <row r="9" spans="1:4" x14ac:dyDescent="0.2">
      <c r="A9" s="2" t="s">
        <v>109</v>
      </c>
      <c r="D9" s="33">
        <f t="shared" si="0"/>
        <v>0</v>
      </c>
    </row>
    <row r="10" spans="1:4" x14ac:dyDescent="0.2">
      <c r="A10" s="2" t="s">
        <v>119</v>
      </c>
      <c r="D10" s="33">
        <f t="shared" si="0"/>
        <v>0</v>
      </c>
    </row>
    <row r="11" spans="1:4" x14ac:dyDescent="0.2">
      <c r="A11" s="2" t="s">
        <v>112</v>
      </c>
      <c r="D11" s="33">
        <f t="shared" si="0"/>
        <v>0</v>
      </c>
    </row>
    <row r="12" spans="1:4" x14ac:dyDescent="0.2">
      <c r="A12" s="2" t="s">
        <v>110</v>
      </c>
      <c r="D12" s="33">
        <f t="shared" si="0"/>
        <v>0</v>
      </c>
    </row>
    <row r="13" spans="1:4" x14ac:dyDescent="0.2">
      <c r="A13" s="2" t="s">
        <v>95</v>
      </c>
      <c r="D13" s="33">
        <f t="shared" si="0"/>
        <v>0</v>
      </c>
    </row>
    <row r="14" spans="1:4" x14ac:dyDescent="0.2">
      <c r="A14" s="2" t="s">
        <v>99</v>
      </c>
      <c r="D14" s="33">
        <f t="shared" si="0"/>
        <v>0</v>
      </c>
    </row>
    <row r="15" spans="1:4" x14ac:dyDescent="0.2">
      <c r="A15" s="2" t="s">
        <v>100</v>
      </c>
      <c r="D15" s="33">
        <f t="shared" si="0"/>
        <v>0</v>
      </c>
    </row>
    <row r="16" spans="1:4" x14ac:dyDescent="0.2">
      <c r="A16" s="2" t="s">
        <v>23</v>
      </c>
      <c r="D16" s="33">
        <f t="shared" si="0"/>
        <v>0</v>
      </c>
    </row>
    <row r="17" spans="1:4" x14ac:dyDescent="0.2">
      <c r="A17" s="2"/>
      <c r="D17" s="33">
        <f>SUM(B17*C17)</f>
        <v>0</v>
      </c>
    </row>
    <row r="18" spans="1:4" x14ac:dyDescent="0.2">
      <c r="A18" s="44" t="s">
        <v>113</v>
      </c>
      <c r="B18" s="39"/>
      <c r="C18" s="40"/>
      <c r="D18" s="41">
        <f>SUM(D4:D17)</f>
        <v>0</v>
      </c>
    </row>
    <row r="19" spans="1:4" x14ac:dyDescent="0.2">
      <c r="B19"/>
      <c r="C19"/>
      <c r="D19"/>
    </row>
    <row r="20" spans="1:4" x14ac:dyDescent="0.2">
      <c r="B20"/>
      <c r="C20"/>
      <c r="D20"/>
    </row>
    <row r="21" spans="1:4" x14ac:dyDescent="0.2">
      <c r="A21" s="42" t="s">
        <v>104</v>
      </c>
    </row>
    <row r="22" spans="1:4" x14ac:dyDescent="0.2">
      <c r="A22" s="2" t="s">
        <v>118</v>
      </c>
      <c r="D22" s="33">
        <f>SUM(B22*C22)</f>
        <v>0</v>
      </c>
    </row>
    <row r="23" spans="1:4" x14ac:dyDescent="0.2">
      <c r="A23" s="2" t="s">
        <v>114</v>
      </c>
      <c r="D23" s="33">
        <f t="shared" ref="D23:D36" si="1">SUM(B23*C23)</f>
        <v>0</v>
      </c>
    </row>
    <row r="24" spans="1:4" x14ac:dyDescent="0.2">
      <c r="A24" s="2" t="s">
        <v>199</v>
      </c>
      <c r="D24" s="33">
        <f t="shared" si="1"/>
        <v>0</v>
      </c>
    </row>
    <row r="25" spans="1:4" ht="48" x14ac:dyDescent="0.2">
      <c r="A25" s="13" t="s">
        <v>120</v>
      </c>
      <c r="D25" s="33">
        <f t="shared" si="1"/>
        <v>0</v>
      </c>
    </row>
    <row r="26" spans="1:4" x14ac:dyDescent="0.2">
      <c r="A26" s="2" t="s">
        <v>116</v>
      </c>
      <c r="D26" s="33">
        <f t="shared" si="1"/>
        <v>0</v>
      </c>
    </row>
    <row r="27" spans="1:4" x14ac:dyDescent="0.2">
      <c r="A27" s="2" t="s">
        <v>117</v>
      </c>
      <c r="D27" s="33">
        <f t="shared" si="1"/>
        <v>0</v>
      </c>
    </row>
    <row r="28" spans="1:4" x14ac:dyDescent="0.2">
      <c r="A28" s="2" t="s">
        <v>111</v>
      </c>
      <c r="D28" s="33">
        <f t="shared" si="1"/>
        <v>0</v>
      </c>
    </row>
    <row r="29" spans="1:4" x14ac:dyDescent="0.2">
      <c r="A29" s="2" t="s">
        <v>115</v>
      </c>
      <c r="D29" s="33">
        <f t="shared" si="1"/>
        <v>0</v>
      </c>
    </row>
    <row r="30" spans="1:4" x14ac:dyDescent="0.2">
      <c r="A30" s="2" t="s">
        <v>121</v>
      </c>
      <c r="D30" s="33">
        <f t="shared" si="1"/>
        <v>0</v>
      </c>
    </row>
    <row r="31" spans="1:4" x14ac:dyDescent="0.2">
      <c r="A31" s="2" t="s">
        <v>110</v>
      </c>
      <c r="D31" s="33">
        <f t="shared" si="1"/>
        <v>0</v>
      </c>
    </row>
    <row r="32" spans="1:4" x14ac:dyDescent="0.2">
      <c r="A32" s="2" t="s">
        <v>122</v>
      </c>
      <c r="D32" s="33">
        <f t="shared" si="1"/>
        <v>0</v>
      </c>
    </row>
    <row r="33" spans="1:4" x14ac:dyDescent="0.2">
      <c r="A33" s="2" t="s">
        <v>99</v>
      </c>
      <c r="D33" s="33">
        <f t="shared" si="1"/>
        <v>0</v>
      </c>
    </row>
    <row r="34" spans="1:4" x14ac:dyDescent="0.2">
      <c r="A34" s="2" t="s">
        <v>100</v>
      </c>
      <c r="D34" s="33">
        <f t="shared" si="1"/>
        <v>0</v>
      </c>
    </row>
    <row r="35" spans="1:4" x14ac:dyDescent="0.2">
      <c r="A35" s="2" t="s">
        <v>23</v>
      </c>
      <c r="D35" s="33">
        <f t="shared" si="1"/>
        <v>0</v>
      </c>
    </row>
    <row r="36" spans="1:4" x14ac:dyDescent="0.2">
      <c r="A36" s="2"/>
      <c r="D36" s="33">
        <f t="shared" si="1"/>
        <v>0</v>
      </c>
    </row>
    <row r="37" spans="1:4" x14ac:dyDescent="0.2">
      <c r="A37" s="44" t="s">
        <v>123</v>
      </c>
      <c r="B37" s="39"/>
      <c r="C37" s="40"/>
      <c r="D37" s="41">
        <f>SUM(D22:D36)</f>
        <v>0</v>
      </c>
    </row>
    <row r="40" spans="1:4" x14ac:dyDescent="0.2">
      <c r="A40" s="42" t="s">
        <v>124</v>
      </c>
    </row>
    <row r="41" spans="1:4" ht="48" x14ac:dyDescent="0.2">
      <c r="A41" s="13" t="s">
        <v>126</v>
      </c>
      <c r="D41" s="33">
        <f t="shared" ref="D41:D48" si="2">SUM(B41*C41)</f>
        <v>0</v>
      </c>
    </row>
    <row r="42" spans="1:4" ht="64" x14ac:dyDescent="0.2">
      <c r="A42" s="13" t="s">
        <v>127</v>
      </c>
      <c r="D42" s="33">
        <f t="shared" si="2"/>
        <v>0</v>
      </c>
    </row>
    <row r="43" spans="1:4" x14ac:dyDescent="0.2">
      <c r="A43" s="2" t="s">
        <v>133</v>
      </c>
      <c r="D43" s="33">
        <f t="shared" si="2"/>
        <v>0</v>
      </c>
    </row>
    <row r="44" spans="1:4" x14ac:dyDescent="0.2">
      <c r="A44" s="2" t="s">
        <v>128</v>
      </c>
      <c r="D44" s="33">
        <f t="shared" si="2"/>
        <v>0</v>
      </c>
    </row>
    <row r="45" spans="1:4" x14ac:dyDescent="0.2">
      <c r="A45" s="2" t="s">
        <v>131</v>
      </c>
      <c r="D45" s="33">
        <f t="shared" si="2"/>
        <v>0</v>
      </c>
    </row>
    <row r="46" spans="1:4" x14ac:dyDescent="0.2">
      <c r="A46" s="2" t="s">
        <v>129</v>
      </c>
      <c r="D46" s="33">
        <f t="shared" si="2"/>
        <v>0</v>
      </c>
    </row>
    <row r="47" spans="1:4" x14ac:dyDescent="0.2">
      <c r="A47" s="2" t="s">
        <v>130</v>
      </c>
    </row>
    <row r="48" spans="1:4" x14ac:dyDescent="0.2">
      <c r="A48" s="2" t="s">
        <v>23</v>
      </c>
      <c r="D48" s="33">
        <f t="shared" si="2"/>
        <v>0</v>
      </c>
    </row>
    <row r="49" spans="1:4" x14ac:dyDescent="0.2">
      <c r="D49" s="33">
        <f t="shared" ref="D49" si="3">SUM(B49*C49)</f>
        <v>0</v>
      </c>
    </row>
    <row r="50" spans="1:4" x14ac:dyDescent="0.2">
      <c r="A50" s="44" t="s">
        <v>132</v>
      </c>
      <c r="B50" s="39"/>
      <c r="C50" s="40"/>
      <c r="D50" s="41">
        <f>SUM(D41:D49)</f>
        <v>0</v>
      </c>
    </row>
  </sheetData>
  <pageMargins left="0.75" right="0.75" top="1" bottom="1" header="0.5" footer="0.5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F201B-0559-F447-AAEF-B87E62183391}">
  <dimension ref="A1:AC26"/>
  <sheetViews>
    <sheetView zoomScale="148" zoomScaleNormal="148" workbookViewId="0">
      <selection activeCell="B22" sqref="B22"/>
    </sheetView>
  </sheetViews>
  <sheetFormatPr baseColWidth="10" defaultRowHeight="16" x14ac:dyDescent="0.2"/>
  <cols>
    <col min="1" max="1" width="72.5" customWidth="1"/>
    <col min="2" max="2" width="11.6640625" customWidth="1"/>
    <col min="3" max="3" width="3.83203125" customWidth="1"/>
    <col min="4" max="4" width="6.83203125" style="32" customWidth="1"/>
    <col min="5" max="5" width="40.33203125" style="67" customWidth="1"/>
    <col min="6" max="6" width="3.83203125" customWidth="1"/>
    <col min="7" max="7" width="10.6640625" style="2" customWidth="1"/>
    <col min="8" max="8" width="4.1640625" style="2" customWidth="1"/>
    <col min="9" max="9" width="7" style="2" customWidth="1"/>
    <col min="10" max="10" width="9.5" style="2" customWidth="1"/>
    <col min="11" max="11" width="10.1640625" style="2" customWidth="1"/>
    <col min="12" max="12" width="5.6640625" style="2" customWidth="1"/>
    <col min="13" max="13" width="10.33203125" style="2" customWidth="1"/>
    <col min="14" max="14" width="10.6640625" style="2" customWidth="1"/>
    <col min="15" max="15" width="10.83203125" style="2"/>
    <col min="16" max="16" width="12.1640625" customWidth="1"/>
    <col min="17" max="17" width="11.33203125" customWidth="1"/>
    <col min="18" max="18" width="7.6640625" customWidth="1"/>
    <col min="20" max="20" width="5.5" customWidth="1"/>
  </cols>
  <sheetData>
    <row r="1" spans="1:29" ht="29" customHeight="1" x14ac:dyDescent="0.2">
      <c r="A1" s="81" t="s">
        <v>216</v>
      </c>
      <c r="E1" s="125" t="s">
        <v>182</v>
      </c>
      <c r="I1" s="2">
        <v>120</v>
      </c>
      <c r="J1" s="2">
        <v>800</v>
      </c>
      <c r="K1" s="2">
        <f>SUM(I1*J1)</f>
        <v>96000</v>
      </c>
      <c r="L1" s="56"/>
      <c r="M1" s="2">
        <f>SUM(I1*1.25)</f>
        <v>150</v>
      </c>
    </row>
    <row r="2" spans="1:29" s="54" customFormat="1" ht="30" customHeight="1" x14ac:dyDescent="0.2">
      <c r="A2" s="55" t="s">
        <v>201</v>
      </c>
      <c r="D2" s="182"/>
      <c r="E2" s="126" t="s">
        <v>183</v>
      </c>
      <c r="G2" s="89" t="s">
        <v>211</v>
      </c>
    </row>
    <row r="3" spans="1:29" s="54" customFormat="1" ht="25" customHeight="1" x14ac:dyDescent="0.2">
      <c r="A3" s="104" t="s">
        <v>209</v>
      </c>
      <c r="B3" s="60" t="s">
        <v>180</v>
      </c>
      <c r="C3" s="64"/>
      <c r="D3" s="183"/>
      <c r="E3" s="126" t="s">
        <v>184</v>
      </c>
      <c r="G3" s="84"/>
      <c r="H3" s="84"/>
      <c r="J3" s="56"/>
      <c r="K3" s="86" t="s">
        <v>206</v>
      </c>
      <c r="L3" s="86" t="s">
        <v>208</v>
      </c>
      <c r="M3" s="86" t="s">
        <v>207</v>
      </c>
      <c r="P3" s="57" t="s">
        <v>218</v>
      </c>
      <c r="Y3"/>
      <c r="Z3"/>
      <c r="AA3"/>
      <c r="AB3"/>
      <c r="AC3"/>
    </row>
    <row r="4" spans="1:29" s="25" customFormat="1" ht="20" customHeight="1" x14ac:dyDescent="0.25">
      <c r="A4" s="58" t="s">
        <v>215</v>
      </c>
      <c r="B4" s="59">
        <f>SUM(M4)</f>
        <v>45000</v>
      </c>
      <c r="C4" s="65"/>
      <c r="D4" s="184"/>
      <c r="E4" s="127" t="s">
        <v>185</v>
      </c>
      <c r="G4" s="6">
        <v>250</v>
      </c>
      <c r="H4" s="6" t="s">
        <v>202</v>
      </c>
      <c r="I4" s="70">
        <v>15</v>
      </c>
      <c r="J4" s="85" t="s">
        <v>204</v>
      </c>
      <c r="K4" s="70">
        <f>SUM(G4*I4)</f>
        <v>3750</v>
      </c>
      <c r="L4" s="6">
        <v>12</v>
      </c>
      <c r="M4" s="71">
        <f>SUM(K4*L4)</f>
        <v>45000</v>
      </c>
      <c r="N4" s="24"/>
      <c r="O4" s="24"/>
      <c r="P4" s="6" t="s">
        <v>217</v>
      </c>
      <c r="Q4"/>
      <c r="R4"/>
      <c r="S4"/>
      <c r="T4"/>
      <c r="U4"/>
      <c r="V4"/>
      <c r="W4"/>
      <c r="Y4"/>
      <c r="Z4"/>
      <c r="AA4"/>
      <c r="AB4"/>
      <c r="AC4"/>
    </row>
    <row r="5" spans="1:29" s="25" customFormat="1" ht="30" customHeight="1" x14ac:dyDescent="0.25">
      <c r="A5" s="58" t="s">
        <v>189</v>
      </c>
      <c r="B5" s="59">
        <f>SUM(Q5)</f>
        <v>15224.8</v>
      </c>
      <c r="C5" s="65"/>
      <c r="D5" s="184"/>
      <c r="E5" s="127" t="s">
        <v>188</v>
      </c>
      <c r="G5" s="6">
        <v>20</v>
      </c>
      <c r="H5" s="6" t="s">
        <v>205</v>
      </c>
      <c r="I5" s="70">
        <v>12</v>
      </c>
      <c r="J5" s="57" t="s">
        <v>203</v>
      </c>
      <c r="K5" s="70">
        <f>SUM(G5*I5*52/12)</f>
        <v>1040</v>
      </c>
      <c r="L5" s="6">
        <v>12</v>
      </c>
      <c r="M5" s="70">
        <f>SUM(K5*L5)</f>
        <v>12480</v>
      </c>
      <c r="N5" s="70">
        <f>SUM(M5*0.21)</f>
        <v>2620.7999999999997</v>
      </c>
      <c r="O5" s="71">
        <f>SUM(M5:N5)</f>
        <v>15100.8</v>
      </c>
      <c r="P5" s="70">
        <v>124</v>
      </c>
      <c r="Q5" s="70">
        <f>SUM(O5:P5)</f>
        <v>15224.8</v>
      </c>
      <c r="R5"/>
      <c r="S5"/>
      <c r="T5"/>
      <c r="U5"/>
      <c r="V5"/>
      <c r="W5"/>
      <c r="Y5"/>
      <c r="Z5"/>
      <c r="AA5"/>
      <c r="AB5"/>
      <c r="AC5"/>
    </row>
    <row r="6" spans="1:29" s="25" customFormat="1" ht="19" customHeight="1" x14ac:dyDescent="0.25">
      <c r="A6" s="58" t="s">
        <v>177</v>
      </c>
      <c r="B6" s="59">
        <f>SUM(Q6)</f>
        <v>20300.400000000001</v>
      </c>
      <c r="C6" s="65"/>
      <c r="D6" s="184"/>
      <c r="E6" s="128">
        <v>1</v>
      </c>
      <c r="G6" s="6">
        <v>20</v>
      </c>
      <c r="H6" s="6" t="s">
        <v>205</v>
      </c>
      <c r="I6" s="70">
        <v>16</v>
      </c>
      <c r="J6" s="57" t="s">
        <v>203</v>
      </c>
      <c r="K6" s="70">
        <f>SUM(G6*I6*52/12)</f>
        <v>1386.6666666666667</v>
      </c>
      <c r="L6" s="6">
        <v>12</v>
      </c>
      <c r="M6" s="70">
        <f>SUM(K6*L6)</f>
        <v>16640</v>
      </c>
      <c r="N6" s="70">
        <f>SUM(M6*0.21)</f>
        <v>3494.4</v>
      </c>
      <c r="O6" s="71">
        <f>SUM(M6:N6)</f>
        <v>20134.400000000001</v>
      </c>
      <c r="P6" s="70">
        <v>166</v>
      </c>
      <c r="Q6" s="70">
        <f>SUM(O6:P6)</f>
        <v>20300.400000000001</v>
      </c>
      <c r="R6"/>
      <c r="S6"/>
      <c r="T6"/>
      <c r="U6"/>
      <c r="V6"/>
      <c r="W6"/>
      <c r="Y6"/>
      <c r="Z6"/>
      <c r="AA6"/>
      <c r="AB6"/>
      <c r="AC6"/>
    </row>
    <row r="7" spans="1:29" s="25" customFormat="1" ht="20" customHeight="1" x14ac:dyDescent="0.25">
      <c r="A7" s="58" t="s">
        <v>176</v>
      </c>
      <c r="B7" s="59">
        <f>SUM(M7)</f>
        <v>0</v>
      </c>
      <c r="C7" s="65"/>
      <c r="D7" s="184"/>
      <c r="E7" s="127" t="s">
        <v>186</v>
      </c>
      <c r="G7" s="6">
        <v>0</v>
      </c>
      <c r="H7" s="6" t="s">
        <v>205</v>
      </c>
      <c r="I7" s="70">
        <v>40</v>
      </c>
      <c r="J7" s="57" t="s">
        <v>203</v>
      </c>
      <c r="K7" s="70">
        <f>SUM(G7*I7*4)</f>
        <v>0</v>
      </c>
      <c r="L7" s="6">
        <v>10</v>
      </c>
      <c r="M7" s="72">
        <f>SUM(K7*L7)</f>
        <v>0</v>
      </c>
      <c r="N7" s="6" t="s">
        <v>210</v>
      </c>
      <c r="O7" s="6"/>
      <c r="P7" s="6"/>
      <c r="Q7"/>
      <c r="R7"/>
      <c r="S7"/>
      <c r="T7"/>
      <c r="U7"/>
      <c r="V7"/>
      <c r="W7"/>
      <c r="Y7"/>
      <c r="Z7"/>
      <c r="AA7"/>
      <c r="AB7"/>
      <c r="AC7"/>
    </row>
    <row r="8" spans="1:29" s="25" customFormat="1" ht="20" customHeight="1" x14ac:dyDescent="0.25">
      <c r="A8" s="58" t="s">
        <v>170</v>
      </c>
      <c r="B8" s="59">
        <v>4000</v>
      </c>
      <c r="C8" s="65"/>
      <c r="D8" s="184"/>
      <c r="E8" s="127" t="s">
        <v>186</v>
      </c>
      <c r="G8" s="6" t="s">
        <v>179</v>
      </c>
      <c r="H8" s="6"/>
      <c r="I8" s="6"/>
      <c r="J8" s="6"/>
      <c r="K8" s="6"/>
      <c r="L8" s="6"/>
      <c r="M8" s="6"/>
      <c r="N8" s="6"/>
      <c r="O8" s="6"/>
      <c r="P8" s="6"/>
      <c r="Q8" s="6"/>
      <c r="Y8"/>
      <c r="Z8"/>
      <c r="AA8"/>
      <c r="AB8"/>
      <c r="AC8"/>
    </row>
    <row r="9" spans="1:29" s="25" customFormat="1" ht="20" customHeight="1" x14ac:dyDescent="0.25">
      <c r="A9" s="58" t="s">
        <v>171</v>
      </c>
      <c r="B9" s="59">
        <v>4000</v>
      </c>
      <c r="C9" s="65"/>
      <c r="D9" s="184"/>
      <c r="E9" s="127" t="s">
        <v>187</v>
      </c>
      <c r="P9" s="6"/>
      <c r="Q9" s="6"/>
      <c r="Y9"/>
      <c r="Z9"/>
      <c r="AA9"/>
      <c r="AB9"/>
      <c r="AC9"/>
    </row>
    <row r="10" spans="1:29" s="25" customFormat="1" ht="20" customHeight="1" x14ac:dyDescent="0.25">
      <c r="A10" s="58" t="s">
        <v>172</v>
      </c>
      <c r="B10" s="59">
        <v>1200</v>
      </c>
      <c r="C10" s="65"/>
      <c r="D10" s="184"/>
      <c r="E10" s="127" t="s">
        <v>186</v>
      </c>
      <c r="P10" s="6"/>
      <c r="Q10" s="6"/>
      <c r="Y10"/>
      <c r="Z10"/>
      <c r="AA10"/>
      <c r="AB10"/>
      <c r="AC10"/>
    </row>
    <row r="11" spans="1:29" s="25" customFormat="1" ht="20" customHeight="1" x14ac:dyDescent="0.25">
      <c r="A11" s="58" t="s">
        <v>173</v>
      </c>
      <c r="B11" s="59">
        <v>2000</v>
      </c>
      <c r="C11" s="65"/>
      <c r="D11" s="184"/>
      <c r="G11" s="70">
        <v>1400</v>
      </c>
      <c r="H11" s="70"/>
      <c r="I11" s="6" t="s">
        <v>178</v>
      </c>
      <c r="J11" s="6"/>
      <c r="K11" s="6"/>
      <c r="L11" s="6"/>
      <c r="M11" s="6"/>
      <c r="N11" s="6"/>
      <c r="O11" s="6"/>
      <c r="P11" s="6"/>
      <c r="Q11" s="6"/>
      <c r="Y11"/>
      <c r="Z11"/>
      <c r="AA11"/>
      <c r="AB11"/>
      <c r="AC11"/>
    </row>
    <row r="12" spans="1:29" s="25" customFormat="1" ht="20" customHeight="1" x14ac:dyDescent="0.25">
      <c r="A12" s="58" t="s">
        <v>219</v>
      </c>
      <c r="B12" s="59">
        <v>3500</v>
      </c>
      <c r="C12" s="65"/>
      <c r="D12" s="184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Y12"/>
      <c r="Z12"/>
      <c r="AA12"/>
      <c r="AB12"/>
      <c r="AC12"/>
    </row>
    <row r="13" spans="1:29" ht="25" customHeight="1" thickBot="1" x14ac:dyDescent="0.25">
      <c r="A13" s="97" t="s">
        <v>169</v>
      </c>
      <c r="B13" s="98">
        <f>SUM(B4:B12)</f>
        <v>95225.200000000012</v>
      </c>
      <c r="C13" s="66"/>
      <c r="D13" s="186">
        <f>SUM(B13/12)</f>
        <v>7935.4333333333343</v>
      </c>
      <c r="E13" s="69" t="s">
        <v>240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29" ht="21" customHeight="1" thickTop="1" x14ac:dyDescent="0.2">
      <c r="A14" s="101" t="s">
        <v>223</v>
      </c>
      <c r="B14" s="99">
        <v>80000</v>
      </c>
      <c r="C14" s="65"/>
      <c r="D14" s="187"/>
      <c r="E14" s="82"/>
      <c r="G14" s="61">
        <v>800</v>
      </c>
      <c r="H14" s="61"/>
      <c r="I14" s="63">
        <v>100</v>
      </c>
      <c r="J14" s="62">
        <f>SUM(G14*I14)</f>
        <v>80000</v>
      </c>
      <c r="K14" s="2" t="s">
        <v>190</v>
      </c>
      <c r="M14" s="6"/>
      <c r="N14" s="6"/>
      <c r="O14" s="6"/>
      <c r="P14" s="6"/>
      <c r="Q14" s="6"/>
    </row>
    <row r="15" spans="1:29" ht="21" customHeight="1" x14ac:dyDescent="0.2">
      <c r="A15" s="102" t="s">
        <v>220</v>
      </c>
      <c r="B15" s="59">
        <v>4000</v>
      </c>
      <c r="C15" s="65"/>
      <c r="D15" s="187"/>
      <c r="E15" s="107" t="s">
        <v>224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29" ht="21" customHeight="1" x14ac:dyDescent="0.2">
      <c r="A16" s="103" t="s">
        <v>221</v>
      </c>
      <c r="B16" s="100">
        <v>0</v>
      </c>
      <c r="C16" s="178"/>
      <c r="D16" s="187"/>
      <c r="E16" s="107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ht="21" customHeight="1" x14ac:dyDescent="0.2">
      <c r="A17" s="103" t="s">
        <v>194</v>
      </c>
      <c r="B17" s="100">
        <v>0</v>
      </c>
      <c r="C17" s="178"/>
      <c r="D17" s="187"/>
      <c r="E17" s="82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ht="28" customHeight="1" thickBot="1" x14ac:dyDescent="0.25">
      <c r="A18" s="105" t="s">
        <v>222</v>
      </c>
      <c r="B18" s="106">
        <f>SUM(B14:B17)</f>
        <v>84000</v>
      </c>
      <c r="C18" s="179"/>
      <c r="D18" s="186">
        <f>SUM(B18/12)</f>
        <v>7000</v>
      </c>
      <c r="E18" s="107" t="s">
        <v>241</v>
      </c>
      <c r="G18" s="87"/>
      <c r="H18" s="88"/>
      <c r="I18" s="6"/>
      <c r="J18" s="6"/>
      <c r="K18" s="56"/>
      <c r="L18" s="6"/>
      <c r="M18" s="6"/>
      <c r="N18" s="6"/>
      <c r="O18" s="6"/>
      <c r="P18" s="6"/>
      <c r="Q18" s="6"/>
    </row>
    <row r="19" spans="1:17" ht="25" customHeight="1" thickTop="1" x14ac:dyDescent="0.2">
      <c r="A19" s="189" t="s">
        <v>175</v>
      </c>
      <c r="B19" s="190">
        <f>SUM(B18-B13)</f>
        <v>-11225.200000000012</v>
      </c>
      <c r="C19" s="180"/>
      <c r="D19" s="188">
        <f>SUM(B19/12)</f>
        <v>-935.4333333333343</v>
      </c>
      <c r="E19" s="107" t="s">
        <v>242</v>
      </c>
    </row>
    <row r="21" spans="1:17" x14ac:dyDescent="0.2">
      <c r="A21" s="19" t="s">
        <v>181</v>
      </c>
    </row>
    <row r="22" spans="1:17" x14ac:dyDescent="0.2">
      <c r="A22" t="s">
        <v>225</v>
      </c>
      <c r="B22" s="133">
        <f>SUM(-B19/12/5)</f>
        <v>187.08666666666687</v>
      </c>
      <c r="C22" s="181"/>
      <c r="D22" s="185"/>
      <c r="E22" s="68" t="s">
        <v>226</v>
      </c>
    </row>
    <row r="24" spans="1:17" x14ac:dyDescent="0.2">
      <c r="L24" s="6"/>
      <c r="M24" s="6"/>
    </row>
    <row r="26" spans="1:17" x14ac:dyDescent="0.2">
      <c r="A26" s="96" t="s">
        <v>214</v>
      </c>
    </row>
  </sheetData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A1DB0-67A0-B44D-93B3-0C922753F1EF}">
  <dimension ref="A1:K45"/>
  <sheetViews>
    <sheetView zoomScale="168" zoomScaleNormal="168" workbookViewId="0">
      <selection activeCell="J22" sqref="J22"/>
    </sheetView>
  </sheetViews>
  <sheetFormatPr baseColWidth="10" defaultRowHeight="15" x14ac:dyDescent="0.2"/>
  <cols>
    <col min="1" max="1" width="22.1640625" style="2" customWidth="1"/>
    <col min="2" max="2" width="5.5" style="2" customWidth="1"/>
    <col min="3" max="3" width="11.1640625" style="2" customWidth="1"/>
    <col min="4" max="4" width="9" style="2" customWidth="1"/>
    <col min="5" max="5" width="8.83203125" style="2" customWidth="1"/>
    <col min="6" max="6" width="10.33203125" style="2" customWidth="1"/>
    <col min="7" max="8" width="8.83203125" style="2" customWidth="1"/>
    <col min="9" max="9" width="10.1640625" style="2" customWidth="1"/>
    <col min="10" max="10" width="29" style="2" customWidth="1"/>
    <col min="11" max="16384" width="10.83203125" style="2"/>
  </cols>
  <sheetData>
    <row r="1" spans="1:11" ht="16" x14ac:dyDescent="0.2">
      <c r="A1" s="96" t="s">
        <v>239</v>
      </c>
    </row>
    <row r="2" spans="1:11" ht="10" customHeight="1" thickBot="1" x14ac:dyDescent="0.25"/>
    <row r="3" spans="1:11" ht="22" customHeight="1" x14ac:dyDescent="0.2">
      <c r="A3" s="171" t="s">
        <v>229</v>
      </c>
      <c r="B3" s="176">
        <v>100</v>
      </c>
      <c r="C3" s="200" t="s">
        <v>157</v>
      </c>
      <c r="D3" s="202" t="s">
        <v>158</v>
      </c>
      <c r="E3" s="203" t="s">
        <v>159</v>
      </c>
      <c r="F3" s="203" t="s">
        <v>160</v>
      </c>
      <c r="G3" s="193" t="s">
        <v>161</v>
      </c>
      <c r="H3" s="194" t="s">
        <v>23</v>
      </c>
      <c r="I3" s="195" t="s">
        <v>162</v>
      </c>
    </row>
    <row r="4" spans="1:11" ht="16" x14ac:dyDescent="0.2">
      <c r="A4" s="170" t="s">
        <v>230</v>
      </c>
      <c r="B4" s="177">
        <v>5</v>
      </c>
      <c r="C4" s="201"/>
      <c r="D4" s="202"/>
      <c r="E4" s="203"/>
      <c r="F4" s="203"/>
      <c r="G4" s="193"/>
      <c r="H4" s="194"/>
      <c r="I4" s="195"/>
      <c r="J4" s="132"/>
    </row>
    <row r="5" spans="1:11" ht="16" x14ac:dyDescent="0.2">
      <c r="A5" s="170" t="s">
        <v>231</v>
      </c>
      <c r="B5" s="177">
        <v>250</v>
      </c>
      <c r="C5" s="113"/>
      <c r="D5" s="130">
        <v>130</v>
      </c>
      <c r="E5" s="139">
        <v>30</v>
      </c>
      <c r="F5" s="139">
        <v>55</v>
      </c>
      <c r="G5" s="134">
        <v>10</v>
      </c>
      <c r="H5" s="115">
        <v>25</v>
      </c>
      <c r="I5" s="120">
        <f>SUM(D5:H5)</f>
        <v>250</v>
      </c>
      <c r="J5" s="132" t="s">
        <v>213</v>
      </c>
      <c r="K5" s="6" t="s">
        <v>234</v>
      </c>
    </row>
    <row r="6" spans="1:11" ht="16" thickBot="1" x14ac:dyDescent="0.25">
      <c r="A6" s="76"/>
      <c r="B6" s="112"/>
      <c r="C6" s="114"/>
      <c r="D6" s="131">
        <f>SUM(D5/B5)</f>
        <v>0.52</v>
      </c>
      <c r="E6" s="140">
        <f>SUM(E5/B5)</f>
        <v>0.12</v>
      </c>
      <c r="F6" s="140">
        <f>SUM(F5/B5)</f>
        <v>0.22</v>
      </c>
      <c r="G6" s="135">
        <f>SUM(G5/B5)</f>
        <v>0.04</v>
      </c>
      <c r="H6" s="116">
        <f>SUM(H5/B5)</f>
        <v>0.1</v>
      </c>
      <c r="I6" s="121">
        <f>SUM(D6:H6)</f>
        <v>1</v>
      </c>
      <c r="J6" s="132" t="s">
        <v>232</v>
      </c>
    </row>
    <row r="7" spans="1:11" ht="16" x14ac:dyDescent="0.2">
      <c r="A7" s="75" t="s">
        <v>163</v>
      </c>
      <c r="B7" s="108"/>
      <c r="C7" s="92">
        <f>SUM(' Lfd. Betrieb (2)'!B4)</f>
        <v>45000</v>
      </c>
      <c r="D7" s="129">
        <f>SUM(D6*C7)</f>
        <v>23400</v>
      </c>
      <c r="E7" s="141">
        <f>SUM(E6*C7)</f>
        <v>5400</v>
      </c>
      <c r="F7" s="141">
        <f>SUM(F6*C7)</f>
        <v>9900</v>
      </c>
      <c r="G7" s="136">
        <f>SUM(G6*C7)</f>
        <v>1800</v>
      </c>
      <c r="H7" s="117">
        <f>SUM(H6*C7)</f>
        <v>4500</v>
      </c>
      <c r="I7" s="122">
        <f>SUM(D7:H7)</f>
        <v>45000</v>
      </c>
      <c r="J7" s="132"/>
    </row>
    <row r="8" spans="1:11" ht="16" x14ac:dyDescent="0.2">
      <c r="A8" s="73" t="s">
        <v>164</v>
      </c>
      <c r="B8" s="108"/>
      <c r="C8" s="92">
        <f>SUM(' Lfd. Betrieb (2)'!B5)</f>
        <v>15224.8</v>
      </c>
      <c r="D8" s="91">
        <f>SUM(D6*C8)</f>
        <v>7916.8959999999997</v>
      </c>
      <c r="E8" s="142">
        <f>SUM(E6*C8)</f>
        <v>1826.9759999999999</v>
      </c>
      <c r="F8" s="142">
        <f>SUM(F6*C8)</f>
        <v>3349.4559999999997</v>
      </c>
      <c r="G8" s="137">
        <f>SUM(G6*C8)</f>
        <v>608.99199999999996</v>
      </c>
      <c r="H8" s="118">
        <f>SUM(H6*C8)</f>
        <v>1522.48</v>
      </c>
      <c r="I8" s="123">
        <f t="shared" ref="I8:I15" si="0">SUM(D8:H8)</f>
        <v>15224.8</v>
      </c>
      <c r="J8" s="132"/>
    </row>
    <row r="9" spans="1:11" ht="16" x14ac:dyDescent="0.2">
      <c r="A9" s="73" t="s">
        <v>191</v>
      </c>
      <c r="B9" s="108"/>
      <c r="C9" s="92">
        <f>SUM(' Lfd. Betrieb (2)'!B6)</f>
        <v>20300.400000000001</v>
      </c>
      <c r="D9" s="91">
        <f>SUM(D6*C9)</f>
        <v>10556.208000000001</v>
      </c>
      <c r="E9" s="142">
        <f>SUM(E6*C9)</f>
        <v>2436.0480000000002</v>
      </c>
      <c r="F9" s="142">
        <f>SUM(F6*C9)</f>
        <v>4466.0880000000006</v>
      </c>
      <c r="G9" s="137">
        <f>SUM(G6*C9)</f>
        <v>812.01600000000008</v>
      </c>
      <c r="H9" s="118">
        <f>SUM(H6*C9)</f>
        <v>2030.0400000000002</v>
      </c>
      <c r="I9" s="123">
        <f t="shared" si="0"/>
        <v>20300.400000000001</v>
      </c>
      <c r="J9" s="132"/>
    </row>
    <row r="10" spans="1:11" ht="16" x14ac:dyDescent="0.2">
      <c r="A10" s="73" t="s">
        <v>192</v>
      </c>
      <c r="B10" s="108"/>
      <c r="C10" s="92">
        <f>SUM(' Lfd. Betrieb (2)'!B7)</f>
        <v>0</v>
      </c>
      <c r="D10" s="91">
        <f>SUM(C10*D6)</f>
        <v>0</v>
      </c>
      <c r="E10" s="143">
        <f>SUM(C10*E6)</f>
        <v>0</v>
      </c>
      <c r="F10" s="143">
        <f>SUM(C10*F6)</f>
        <v>0</v>
      </c>
      <c r="G10" s="138">
        <f>SUM(C10*G6)</f>
        <v>0</v>
      </c>
      <c r="H10" s="90">
        <f>SUM(C10*H6)</f>
        <v>0</v>
      </c>
      <c r="I10" s="123">
        <f>SUM(D10:H10)</f>
        <v>0</v>
      </c>
      <c r="J10" s="132"/>
    </row>
    <row r="11" spans="1:11" ht="16" x14ac:dyDescent="0.2">
      <c r="A11" s="73" t="s">
        <v>165</v>
      </c>
      <c r="B11" s="108"/>
      <c r="C11" s="92">
        <f>SUM(' Lfd. Betrieb (2)'!B8)</f>
        <v>4000</v>
      </c>
      <c r="D11" s="91">
        <f>SUM(C11*D6)</f>
        <v>2080</v>
      </c>
      <c r="E11" s="143">
        <f>SUM(C11*E6)</f>
        <v>480</v>
      </c>
      <c r="F11" s="143">
        <f>SUM(C11*F6)</f>
        <v>880</v>
      </c>
      <c r="G11" s="138">
        <f>SUM(C11*G6)</f>
        <v>160</v>
      </c>
      <c r="H11" s="90">
        <f>SUM(C11*H6)</f>
        <v>400</v>
      </c>
      <c r="I11" s="123">
        <f t="shared" si="0"/>
        <v>4000</v>
      </c>
      <c r="J11" s="132"/>
    </row>
    <row r="12" spans="1:11" ht="16" x14ac:dyDescent="0.2">
      <c r="A12" s="73" t="s">
        <v>166</v>
      </c>
      <c r="B12" s="108"/>
      <c r="C12" s="92">
        <f>SUM(' Lfd. Betrieb (2)'!B9)</f>
        <v>4000</v>
      </c>
      <c r="D12" s="91">
        <f>SUM(D6*C12)</f>
        <v>2080</v>
      </c>
      <c r="E12" s="142">
        <f>SUM(E6*C12)</f>
        <v>480</v>
      </c>
      <c r="F12" s="142">
        <f>SUM(F6*C12)</f>
        <v>880</v>
      </c>
      <c r="G12" s="137">
        <f>SUM(G6*C12)</f>
        <v>160</v>
      </c>
      <c r="H12" s="118">
        <f>SUM(H6*C12)</f>
        <v>400</v>
      </c>
      <c r="I12" s="123">
        <f t="shared" si="0"/>
        <v>4000</v>
      </c>
      <c r="J12" s="132"/>
    </row>
    <row r="13" spans="1:11" ht="16" x14ac:dyDescent="0.2">
      <c r="A13" s="73" t="s">
        <v>167</v>
      </c>
      <c r="B13" s="108"/>
      <c r="C13" s="92">
        <f>SUM(' Lfd. Betrieb (2)'!B10)</f>
        <v>1200</v>
      </c>
      <c r="D13" s="91">
        <f>SUM(D6*C13)</f>
        <v>624</v>
      </c>
      <c r="E13" s="142">
        <f>SUM(E6*C13)</f>
        <v>144</v>
      </c>
      <c r="F13" s="142">
        <f>SUM(F6*C13)</f>
        <v>264</v>
      </c>
      <c r="G13" s="137">
        <f>SUM(G6*C13)</f>
        <v>48</v>
      </c>
      <c r="H13" s="118">
        <f>SUM(H6*C13)</f>
        <v>120</v>
      </c>
      <c r="I13" s="123">
        <f t="shared" si="0"/>
        <v>1200</v>
      </c>
      <c r="J13" s="132"/>
    </row>
    <row r="14" spans="1:11" ht="16" x14ac:dyDescent="0.2">
      <c r="A14" s="73" t="s">
        <v>168</v>
      </c>
      <c r="B14" s="108"/>
      <c r="C14" s="92">
        <f>SUM(' Lfd. Betrieb (2)'!B11)</f>
        <v>2000</v>
      </c>
      <c r="D14" s="91">
        <f>SUM(D6*C14)</f>
        <v>1040</v>
      </c>
      <c r="E14" s="142">
        <f>SUM(E6*C14)</f>
        <v>240</v>
      </c>
      <c r="F14" s="142">
        <f>SUM(F6*C14)</f>
        <v>440</v>
      </c>
      <c r="G14" s="137">
        <f>SUM(G6*C14)</f>
        <v>80</v>
      </c>
      <c r="H14" s="118">
        <f>SUM(H6*C14)</f>
        <v>200</v>
      </c>
      <c r="I14" s="123">
        <f t="shared" si="0"/>
        <v>2000</v>
      </c>
      <c r="J14" s="132"/>
    </row>
    <row r="15" spans="1:11" ht="16" x14ac:dyDescent="0.2">
      <c r="A15" s="73" t="s">
        <v>193</v>
      </c>
      <c r="B15" s="108"/>
      <c r="C15" s="92">
        <f>SUM(' Lfd. Betrieb (2)'!B12)</f>
        <v>3500</v>
      </c>
      <c r="D15" s="91">
        <f>SUM(D6*C15)</f>
        <v>1820</v>
      </c>
      <c r="E15" s="142">
        <f>SUM(E6*C15)</f>
        <v>420</v>
      </c>
      <c r="F15" s="142">
        <f>SUM(F6*C15)</f>
        <v>770</v>
      </c>
      <c r="G15" s="137">
        <f>SUM(G6*C15)</f>
        <v>140</v>
      </c>
      <c r="H15" s="118">
        <f>SUM(H6*C15)</f>
        <v>350</v>
      </c>
      <c r="I15" s="123">
        <f t="shared" si="0"/>
        <v>3500</v>
      </c>
      <c r="J15" s="132"/>
    </row>
    <row r="16" spans="1:11" ht="15" customHeight="1" thickBot="1" x14ac:dyDescent="0.25">
      <c r="A16" s="172"/>
      <c r="B16" s="152" t="s">
        <v>236</v>
      </c>
      <c r="C16" s="153">
        <f t="shared" ref="C16:I16" si="1">SUM(C7:C15)</f>
        <v>95225.200000000012</v>
      </c>
      <c r="D16" s="154">
        <f>SUM(D7:D15)</f>
        <v>49517.103999999999</v>
      </c>
      <c r="E16" s="155">
        <f>SUM(E7:E15)</f>
        <v>11427.023999999999</v>
      </c>
      <c r="F16" s="155">
        <f>SUM(F7:F15)</f>
        <v>20949.544000000002</v>
      </c>
      <c r="G16" s="155">
        <f t="shared" si="1"/>
        <v>3809.0080000000003</v>
      </c>
      <c r="H16" s="156">
        <f t="shared" si="1"/>
        <v>9522.52</v>
      </c>
      <c r="I16" s="157">
        <f t="shared" si="1"/>
        <v>95225.200000000012</v>
      </c>
      <c r="J16" s="132"/>
    </row>
    <row r="17" spans="1:11" ht="15" customHeight="1" x14ac:dyDescent="0.2">
      <c r="A17" s="173"/>
      <c r="B17" s="146" t="s">
        <v>174</v>
      </c>
      <c r="C17" s="147">
        <f>SUM(' Lfd. Betrieb (2)'!B14)</f>
        <v>80000</v>
      </c>
      <c r="D17" s="148">
        <f>SUM(' Lfd. Betrieb (2)'!B14)</f>
        <v>80000</v>
      </c>
      <c r="E17" s="149"/>
      <c r="F17" s="149"/>
      <c r="G17" s="149"/>
      <c r="H17" s="150"/>
      <c r="I17" s="151">
        <f>SUM(D17:H17)</f>
        <v>80000</v>
      </c>
      <c r="J17" s="132"/>
    </row>
    <row r="18" spans="1:11" ht="15" customHeight="1" x14ac:dyDescent="0.2">
      <c r="A18" s="174"/>
      <c r="B18" s="144" t="s">
        <v>228</v>
      </c>
      <c r="C18" s="109">
        <f>SUM(E18)</f>
        <v>11225.200000000012</v>
      </c>
      <c r="D18" s="90"/>
      <c r="E18" s="196">
        <f>SUM(B4*12*' Lfd. Betrieb (2)'!B22)</f>
        <v>11225.200000000012</v>
      </c>
      <c r="F18" s="197"/>
      <c r="G18" s="94"/>
      <c r="H18" s="119"/>
      <c r="I18" s="124"/>
      <c r="J18" s="132" t="s">
        <v>228</v>
      </c>
      <c r="K18" s="6" t="s">
        <v>233</v>
      </c>
    </row>
    <row r="19" spans="1:11" ht="16" x14ac:dyDescent="0.2">
      <c r="A19" s="175"/>
      <c r="B19" s="145" t="s">
        <v>194</v>
      </c>
      <c r="C19" s="93">
        <f>SUM(G19)</f>
        <v>4000</v>
      </c>
      <c r="D19" s="90"/>
      <c r="E19" s="110"/>
      <c r="F19" s="111"/>
      <c r="G19" s="95">
        <f>SUM(' Lfd. Betrieb (2)'!B15)</f>
        <v>4000</v>
      </c>
      <c r="H19" s="119"/>
      <c r="I19" s="124"/>
      <c r="J19" s="132" t="s">
        <v>237</v>
      </c>
    </row>
    <row r="20" spans="1:11" ht="17" thickBot="1" x14ac:dyDescent="0.25">
      <c r="A20" s="172"/>
      <c r="B20" s="152" t="s">
        <v>235</v>
      </c>
      <c r="C20" s="153">
        <f>SUM(C17:C19)</f>
        <v>95225.200000000012</v>
      </c>
      <c r="D20" s="164"/>
      <c r="E20" s="165"/>
      <c r="F20" s="166"/>
      <c r="G20" s="167"/>
      <c r="H20" s="168"/>
      <c r="I20" s="169">
        <f>SUM(G19+E18+D17)</f>
        <v>95225.200000000012</v>
      </c>
      <c r="J20" s="132"/>
    </row>
    <row r="21" spans="1:11" ht="17" thickBot="1" x14ac:dyDescent="0.25">
      <c r="A21" s="158"/>
      <c r="B21" s="159" t="s">
        <v>227</v>
      </c>
      <c r="C21" s="160">
        <f>SUM(C20-C16)</f>
        <v>0</v>
      </c>
      <c r="D21" s="161">
        <f>SUM(D17-D16)</f>
        <v>30482.896000000001</v>
      </c>
      <c r="E21" s="198">
        <f>SUM(E18-E16-F16)</f>
        <v>-21151.367999999988</v>
      </c>
      <c r="F21" s="199"/>
      <c r="G21" s="162">
        <f>SUM(G19-G16)</f>
        <v>190.99199999999973</v>
      </c>
      <c r="H21" s="163">
        <f>SUM(H19-H16)</f>
        <v>-9522.52</v>
      </c>
      <c r="I21" s="151">
        <f t="shared" ref="I21" si="2">SUM(D21:H21)</f>
        <v>0</v>
      </c>
    </row>
    <row r="22" spans="1:11" ht="41" customHeight="1" x14ac:dyDescent="0.2">
      <c r="E22" s="192" t="s">
        <v>243</v>
      </c>
      <c r="F22" s="192"/>
    </row>
    <row r="23" spans="1:11" ht="20" customHeight="1" x14ac:dyDescent="0.2">
      <c r="D23" s="74"/>
    </row>
    <row r="24" spans="1:11" ht="16" x14ac:dyDescent="0.2">
      <c r="A24" s="96" t="s">
        <v>238</v>
      </c>
    </row>
    <row r="25" spans="1:11" ht="10" customHeight="1" thickBot="1" x14ac:dyDescent="0.25"/>
    <row r="26" spans="1:11" ht="22" customHeight="1" x14ac:dyDescent="0.2">
      <c r="A26" s="171" t="s">
        <v>229</v>
      </c>
      <c r="B26" s="176">
        <v>100</v>
      </c>
      <c r="C26" s="200" t="s">
        <v>157</v>
      </c>
      <c r="D26" s="202" t="s">
        <v>158</v>
      </c>
      <c r="E26" s="203" t="s">
        <v>159</v>
      </c>
      <c r="F26" s="203" t="s">
        <v>160</v>
      </c>
      <c r="G26" s="193" t="s">
        <v>161</v>
      </c>
      <c r="H26" s="194" t="s">
        <v>23</v>
      </c>
      <c r="I26" s="195" t="s">
        <v>162</v>
      </c>
    </row>
    <row r="27" spans="1:11" ht="16" x14ac:dyDescent="0.2">
      <c r="A27" s="170" t="s">
        <v>230</v>
      </c>
      <c r="B27" s="177">
        <v>5</v>
      </c>
      <c r="C27" s="201"/>
      <c r="D27" s="202"/>
      <c r="E27" s="203"/>
      <c r="F27" s="203"/>
      <c r="G27" s="193"/>
      <c r="H27" s="194"/>
      <c r="I27" s="195"/>
      <c r="J27" s="132"/>
    </row>
    <row r="28" spans="1:11" ht="16" x14ac:dyDescent="0.2">
      <c r="A28" s="170" t="s">
        <v>231</v>
      </c>
      <c r="B28" s="177">
        <v>250</v>
      </c>
      <c r="C28" s="113"/>
      <c r="D28" s="130">
        <v>130</v>
      </c>
      <c r="E28" s="139">
        <v>30</v>
      </c>
      <c r="F28" s="139">
        <v>55</v>
      </c>
      <c r="G28" s="134">
        <v>10</v>
      </c>
      <c r="H28" s="115">
        <v>25</v>
      </c>
      <c r="I28" s="120">
        <f>SUM(D28:H28)</f>
        <v>250</v>
      </c>
      <c r="J28" s="132" t="s">
        <v>213</v>
      </c>
      <c r="K28" s="6" t="s">
        <v>234</v>
      </c>
    </row>
    <row r="29" spans="1:11" ht="16" thickBot="1" x14ac:dyDescent="0.25">
      <c r="A29" s="76"/>
      <c r="B29" s="112"/>
      <c r="C29" s="114"/>
      <c r="D29" s="131">
        <f>SUM(D28/B28)</f>
        <v>0.52</v>
      </c>
      <c r="E29" s="140">
        <f>SUM(E28/B28)</f>
        <v>0.12</v>
      </c>
      <c r="F29" s="140">
        <f>SUM(F28/B28)</f>
        <v>0.22</v>
      </c>
      <c r="G29" s="135">
        <f>SUM(G28/B28)</f>
        <v>0.04</v>
      </c>
      <c r="H29" s="116">
        <f>SUM(H28/B28)</f>
        <v>0.1</v>
      </c>
      <c r="I29" s="121">
        <f>SUM(D29:H29)</f>
        <v>1</v>
      </c>
      <c r="J29" s="132" t="s">
        <v>232</v>
      </c>
    </row>
    <row r="30" spans="1:11" ht="16" x14ac:dyDescent="0.2">
      <c r="A30" s="75" t="s">
        <v>163</v>
      </c>
      <c r="B30" s="108"/>
      <c r="C30" s="92">
        <f>SUM(' Lfd. Betrieb (2)'!B4)</f>
        <v>45000</v>
      </c>
      <c r="D30" s="129">
        <f>SUM(D29*C30)</f>
        <v>23400</v>
      </c>
      <c r="E30" s="141">
        <f>SUM(E29*C30)</f>
        <v>5400</v>
      </c>
      <c r="F30" s="141">
        <f>SUM(F29*C30)</f>
        <v>9900</v>
      </c>
      <c r="G30" s="136">
        <f>SUM(G29*C30)</f>
        <v>1800</v>
      </c>
      <c r="H30" s="117">
        <f>SUM(H29*C30)</f>
        <v>4500</v>
      </c>
      <c r="I30" s="122">
        <f>SUM(D30:H30)</f>
        <v>45000</v>
      </c>
      <c r="J30" s="132"/>
    </row>
    <row r="31" spans="1:11" ht="16" x14ac:dyDescent="0.2">
      <c r="A31" s="73" t="s">
        <v>164</v>
      </c>
      <c r="B31" s="108"/>
      <c r="C31" s="92">
        <f>SUM(' Lfd. Betrieb (2)'!B5)</f>
        <v>15224.8</v>
      </c>
      <c r="D31" s="91">
        <f>SUM(D29*C31)</f>
        <v>7916.8959999999997</v>
      </c>
      <c r="E31" s="142">
        <f>SUM(E29*C31)</f>
        <v>1826.9759999999999</v>
      </c>
      <c r="F31" s="142">
        <f>SUM(F29*C31)</f>
        <v>3349.4559999999997</v>
      </c>
      <c r="G31" s="137">
        <f>SUM(G29*C31)</f>
        <v>608.99199999999996</v>
      </c>
      <c r="H31" s="118">
        <f>SUM(H29*C31)</f>
        <v>1522.48</v>
      </c>
      <c r="I31" s="123">
        <f t="shared" ref="I31:I32" si="3">SUM(D31:H31)</f>
        <v>15224.8</v>
      </c>
      <c r="J31" s="132"/>
    </row>
    <row r="32" spans="1:11" ht="16" x14ac:dyDescent="0.2">
      <c r="A32" s="73" t="s">
        <v>191</v>
      </c>
      <c r="B32" s="108"/>
      <c r="C32" s="92">
        <f>SUM(' Lfd. Betrieb (2)'!B6)</f>
        <v>20300.400000000001</v>
      </c>
      <c r="D32" s="91">
        <f>SUM(D29*C32)</f>
        <v>10556.208000000001</v>
      </c>
      <c r="E32" s="142">
        <f>SUM(E29*C32)</f>
        <v>2436.0480000000002</v>
      </c>
      <c r="F32" s="142">
        <f>SUM(F29*C32)</f>
        <v>4466.0880000000006</v>
      </c>
      <c r="G32" s="137">
        <f>SUM(G29*C32)</f>
        <v>812.01600000000008</v>
      </c>
      <c r="H32" s="118">
        <f>SUM(H29*C32)</f>
        <v>2030.0400000000002</v>
      </c>
      <c r="I32" s="123">
        <f t="shared" si="3"/>
        <v>20300.400000000001</v>
      </c>
      <c r="J32" s="132"/>
    </row>
    <row r="33" spans="1:11" ht="16" x14ac:dyDescent="0.2">
      <c r="A33" s="73" t="s">
        <v>192</v>
      </c>
      <c r="B33" s="108"/>
      <c r="C33" s="92">
        <f>SUM(' Lfd. Betrieb (2)'!B7)</f>
        <v>0</v>
      </c>
      <c r="D33" s="91">
        <f>SUM(C33*D29)</f>
        <v>0</v>
      </c>
      <c r="E33" s="143">
        <f>SUM(C33*E29)</f>
        <v>0</v>
      </c>
      <c r="F33" s="143">
        <f>SUM(C33*F29)</f>
        <v>0</v>
      </c>
      <c r="G33" s="138">
        <f>SUM(C33*G29)</f>
        <v>0</v>
      </c>
      <c r="H33" s="90">
        <f>SUM(C33*H29)</f>
        <v>0</v>
      </c>
      <c r="I33" s="123">
        <f>SUM(D33:H33)</f>
        <v>0</v>
      </c>
      <c r="J33" s="132"/>
    </row>
    <row r="34" spans="1:11" ht="16" x14ac:dyDescent="0.2">
      <c r="A34" s="73" t="s">
        <v>165</v>
      </c>
      <c r="B34" s="108"/>
      <c r="C34" s="92">
        <f>SUM(' Lfd. Betrieb (2)'!B8)</f>
        <v>4000</v>
      </c>
      <c r="D34" s="91">
        <f>SUM(C34*D29)</f>
        <v>2080</v>
      </c>
      <c r="E34" s="143">
        <f>SUM(C34*E29)</f>
        <v>480</v>
      </c>
      <c r="F34" s="143">
        <f>SUM(C34*F29)</f>
        <v>880</v>
      </c>
      <c r="G34" s="138">
        <f>SUM(C34*G29)</f>
        <v>160</v>
      </c>
      <c r="H34" s="90">
        <f>SUM(C34*H29)</f>
        <v>400</v>
      </c>
      <c r="I34" s="123">
        <f t="shared" ref="I34:I38" si="4">SUM(D34:H34)</f>
        <v>4000</v>
      </c>
      <c r="J34" s="132"/>
    </row>
    <row r="35" spans="1:11" ht="16" x14ac:dyDescent="0.2">
      <c r="A35" s="73" t="s">
        <v>166</v>
      </c>
      <c r="B35" s="108"/>
      <c r="C35" s="92">
        <f>SUM(' Lfd. Betrieb (2)'!B9)</f>
        <v>4000</v>
      </c>
      <c r="D35" s="91">
        <f>SUM(D29*C35)</f>
        <v>2080</v>
      </c>
      <c r="E35" s="142">
        <f>SUM(E29*C35)</f>
        <v>480</v>
      </c>
      <c r="F35" s="142">
        <f>SUM(F29*C35)</f>
        <v>880</v>
      </c>
      <c r="G35" s="137">
        <f>SUM(G29*C35)</f>
        <v>160</v>
      </c>
      <c r="H35" s="118">
        <f>SUM(H29*C35)</f>
        <v>400</v>
      </c>
      <c r="I35" s="123">
        <f t="shared" si="4"/>
        <v>4000</v>
      </c>
      <c r="J35" s="132"/>
    </row>
    <row r="36" spans="1:11" ht="16" x14ac:dyDescent="0.2">
      <c r="A36" s="73" t="s">
        <v>167</v>
      </c>
      <c r="B36" s="108"/>
      <c r="C36" s="92">
        <f>SUM(' Lfd. Betrieb (2)'!B10)</f>
        <v>1200</v>
      </c>
      <c r="D36" s="91">
        <f>SUM(D29*C36)</f>
        <v>624</v>
      </c>
      <c r="E36" s="142">
        <f>SUM(E29*C36)</f>
        <v>144</v>
      </c>
      <c r="F36" s="142">
        <f>SUM(F29*C36)</f>
        <v>264</v>
      </c>
      <c r="G36" s="137">
        <f>SUM(G29*C36)</f>
        <v>48</v>
      </c>
      <c r="H36" s="118">
        <f>SUM(H29*C36)</f>
        <v>120</v>
      </c>
      <c r="I36" s="123">
        <f t="shared" si="4"/>
        <v>1200</v>
      </c>
      <c r="J36" s="132"/>
    </row>
    <row r="37" spans="1:11" ht="16" x14ac:dyDescent="0.2">
      <c r="A37" s="73" t="s">
        <v>168</v>
      </c>
      <c r="B37" s="108"/>
      <c r="C37" s="92">
        <f>SUM(' Lfd. Betrieb (2)'!B11)</f>
        <v>2000</v>
      </c>
      <c r="D37" s="91">
        <f>SUM(D29*C37)</f>
        <v>1040</v>
      </c>
      <c r="E37" s="142">
        <f>SUM(E29*C37)</f>
        <v>240</v>
      </c>
      <c r="F37" s="142">
        <f>SUM(F29*C37)</f>
        <v>440</v>
      </c>
      <c r="G37" s="137">
        <f>SUM(G29*C37)</f>
        <v>80</v>
      </c>
      <c r="H37" s="118">
        <f>SUM(H29*C37)</f>
        <v>200</v>
      </c>
      <c r="I37" s="123">
        <f t="shared" si="4"/>
        <v>2000</v>
      </c>
      <c r="J37" s="132"/>
    </row>
    <row r="38" spans="1:11" ht="16" x14ac:dyDescent="0.2">
      <c r="A38" s="73" t="s">
        <v>193</v>
      </c>
      <c r="B38" s="108"/>
      <c r="C38" s="92">
        <f>SUM(' Lfd. Betrieb (2)'!B12)</f>
        <v>3500</v>
      </c>
      <c r="D38" s="91">
        <f>SUM(D29*C38)</f>
        <v>1820</v>
      </c>
      <c r="E38" s="142">
        <f>SUM(E29*C38)</f>
        <v>420</v>
      </c>
      <c r="F38" s="142">
        <f>SUM(F29*C38)</f>
        <v>770</v>
      </c>
      <c r="G38" s="137">
        <f>SUM(G29*C38)</f>
        <v>140</v>
      </c>
      <c r="H38" s="118">
        <f>SUM(H29*C38)</f>
        <v>350</v>
      </c>
      <c r="I38" s="123">
        <f t="shared" si="4"/>
        <v>3500</v>
      </c>
      <c r="J38" s="132"/>
    </row>
    <row r="39" spans="1:11" ht="15" customHeight="1" thickBot="1" x14ac:dyDescent="0.25">
      <c r="A39" s="172"/>
      <c r="B39" s="152" t="s">
        <v>236</v>
      </c>
      <c r="C39" s="153">
        <f t="shared" ref="C39" si="5">SUM(C30:C38)</f>
        <v>95225.200000000012</v>
      </c>
      <c r="D39" s="154">
        <f>SUM(D30:D38)</f>
        <v>49517.103999999999</v>
      </c>
      <c r="E39" s="155">
        <f>SUM(E30:E38)</f>
        <v>11427.023999999999</v>
      </c>
      <c r="F39" s="155">
        <f>SUM(F30:F38)</f>
        <v>20949.544000000002</v>
      </c>
      <c r="G39" s="155">
        <f t="shared" ref="G39:I39" si="6">SUM(G30:G38)</f>
        <v>3809.0080000000003</v>
      </c>
      <c r="H39" s="156">
        <f t="shared" si="6"/>
        <v>9522.52</v>
      </c>
      <c r="I39" s="157">
        <f t="shared" si="6"/>
        <v>95225.200000000012</v>
      </c>
      <c r="J39" s="132"/>
    </row>
    <row r="40" spans="1:11" ht="15" customHeight="1" x14ac:dyDescent="0.2">
      <c r="A40" s="173"/>
      <c r="B40" s="146" t="s">
        <v>174</v>
      </c>
      <c r="C40" s="147">
        <f>SUM(D40)</f>
        <v>80000</v>
      </c>
      <c r="D40" s="148">
        <f>SUM(' Lfd. Betrieb (2)'!B14)</f>
        <v>80000</v>
      </c>
      <c r="E40" s="149"/>
      <c r="F40" s="149"/>
      <c r="G40" s="149"/>
      <c r="H40" s="150"/>
      <c r="I40" s="151">
        <f>SUM(D40:H40)</f>
        <v>80000</v>
      </c>
      <c r="J40" s="132"/>
    </row>
    <row r="41" spans="1:11" ht="15" customHeight="1" x14ac:dyDescent="0.2">
      <c r="A41" s="174"/>
      <c r="B41" s="144" t="s">
        <v>228</v>
      </c>
      <c r="C41" s="109">
        <f>SUM(E41)</f>
        <v>0</v>
      </c>
      <c r="D41" s="90"/>
      <c r="E41" s="196">
        <f>SUM(B27*12*' Lfd. Betrieb (2)'!B45)</f>
        <v>0</v>
      </c>
      <c r="F41" s="197"/>
      <c r="G41" s="94"/>
      <c r="H41" s="119"/>
      <c r="I41" s="124"/>
      <c r="J41" s="132" t="s">
        <v>228</v>
      </c>
      <c r="K41" s="6" t="s">
        <v>233</v>
      </c>
    </row>
    <row r="42" spans="1:11" ht="16" x14ac:dyDescent="0.2">
      <c r="A42" s="175"/>
      <c r="B42" s="145" t="s">
        <v>194</v>
      </c>
      <c r="C42" s="93">
        <f>SUM(G42)</f>
        <v>4000</v>
      </c>
      <c r="D42" s="90"/>
      <c r="E42" s="110"/>
      <c r="F42" s="111"/>
      <c r="G42" s="95">
        <f>SUM(' Lfd. Betrieb (2)'!B15)</f>
        <v>4000</v>
      </c>
      <c r="H42" s="119"/>
      <c r="I42" s="124"/>
      <c r="J42" s="132" t="s">
        <v>237</v>
      </c>
    </row>
    <row r="43" spans="1:11" ht="17" thickBot="1" x14ac:dyDescent="0.25">
      <c r="A43" s="172"/>
      <c r="B43" s="152" t="s">
        <v>235</v>
      </c>
      <c r="C43" s="153">
        <f>SUM(C40:C42)</f>
        <v>84000</v>
      </c>
      <c r="D43" s="164"/>
      <c r="E43" s="165"/>
      <c r="F43" s="166"/>
      <c r="G43" s="167"/>
      <c r="H43" s="168"/>
      <c r="I43" s="169">
        <f>SUM(G42+E41+D40)</f>
        <v>84000</v>
      </c>
      <c r="J43" s="132"/>
    </row>
    <row r="44" spans="1:11" ht="17" thickBot="1" x14ac:dyDescent="0.25">
      <c r="A44" s="158"/>
      <c r="B44" s="159" t="s">
        <v>227</v>
      </c>
      <c r="C44" s="160">
        <f>SUM(C43-C39)</f>
        <v>-11225.200000000012</v>
      </c>
      <c r="D44" s="161">
        <f>SUM(D40-D39)</f>
        <v>30482.896000000001</v>
      </c>
      <c r="E44" s="198">
        <f>SUM(E41-E39-F39)</f>
        <v>-32376.567999999999</v>
      </c>
      <c r="F44" s="199"/>
      <c r="G44" s="162">
        <f>SUM(G42-G39)</f>
        <v>190.99199999999973</v>
      </c>
      <c r="H44" s="163">
        <f>SUM(H42-H39)</f>
        <v>-9522.52</v>
      </c>
      <c r="I44" s="151">
        <f t="shared" ref="I44" si="7">SUM(D44:H44)</f>
        <v>-11225.199999999999</v>
      </c>
    </row>
    <row r="45" spans="1:11" ht="37" customHeight="1" x14ac:dyDescent="0.2">
      <c r="E45" s="192" t="s">
        <v>212</v>
      </c>
      <c r="F45" s="192"/>
    </row>
  </sheetData>
  <mergeCells count="20">
    <mergeCell ref="I3:I4"/>
    <mergeCell ref="C3:C4"/>
    <mergeCell ref="D3:D4"/>
    <mergeCell ref="E3:E4"/>
    <mergeCell ref="F3:F4"/>
    <mergeCell ref="G3:G4"/>
    <mergeCell ref="H3:H4"/>
    <mergeCell ref="E18:F18"/>
    <mergeCell ref="E21:F21"/>
    <mergeCell ref="C26:C27"/>
    <mergeCell ref="D26:D27"/>
    <mergeCell ref="E26:E27"/>
    <mergeCell ref="F26:F27"/>
    <mergeCell ref="E22:F22"/>
    <mergeCell ref="E45:F45"/>
    <mergeCell ref="G26:G27"/>
    <mergeCell ref="H26:H27"/>
    <mergeCell ref="I26:I27"/>
    <mergeCell ref="E41:F41"/>
    <mergeCell ref="E44:F4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"/>
  <sheetViews>
    <sheetView showRuler="0" zoomScale="177" zoomScaleNormal="177" workbookViewId="0">
      <selection activeCell="C7" sqref="C7"/>
    </sheetView>
  </sheetViews>
  <sheetFormatPr baseColWidth="10" defaultRowHeight="16" x14ac:dyDescent="0.2"/>
  <cols>
    <col min="1" max="1" width="6.5" customWidth="1"/>
    <col min="2" max="2" width="39" customWidth="1"/>
  </cols>
  <sheetData>
    <row r="1" spans="1:3" ht="19" x14ac:dyDescent="0.25">
      <c r="A1" s="1" t="s">
        <v>9</v>
      </c>
    </row>
    <row r="2" spans="1:3" ht="19" x14ac:dyDescent="0.25">
      <c r="A2" s="1" t="s">
        <v>35</v>
      </c>
    </row>
    <row r="4" spans="1:3" ht="18" customHeight="1" x14ac:dyDescent="0.2">
      <c r="A4" s="7" t="s">
        <v>1</v>
      </c>
      <c r="B4" s="7" t="s">
        <v>0</v>
      </c>
      <c r="C4" s="8" t="s">
        <v>8</v>
      </c>
    </row>
    <row r="5" spans="1:3" ht="18" customHeight="1" x14ac:dyDescent="0.2">
      <c r="A5" s="3">
        <v>9000</v>
      </c>
      <c r="B5" s="5" t="s">
        <v>3</v>
      </c>
      <c r="C5" s="4">
        <v>804</v>
      </c>
    </row>
    <row r="6" spans="1:3" ht="18" customHeight="1" x14ac:dyDescent="0.2">
      <c r="A6" s="3">
        <v>9100</v>
      </c>
      <c r="B6" s="5" t="s">
        <v>2</v>
      </c>
      <c r="C6" s="4">
        <v>724.4</v>
      </c>
    </row>
    <row r="7" spans="1:3" ht="18" customHeight="1" x14ac:dyDescent="0.2">
      <c r="A7" s="3">
        <v>9200</v>
      </c>
      <c r="B7" s="5" t="s">
        <v>5</v>
      </c>
      <c r="C7" s="4">
        <v>767.61</v>
      </c>
    </row>
    <row r="8" spans="1:3" ht="18" customHeight="1" x14ac:dyDescent="0.2">
      <c r="A8" s="3">
        <v>9300</v>
      </c>
      <c r="B8" s="5" t="s">
        <v>4</v>
      </c>
      <c r="C8" s="4">
        <v>659.58</v>
      </c>
    </row>
    <row r="9" spans="1:3" ht="18" customHeight="1" x14ac:dyDescent="0.2">
      <c r="A9" s="3">
        <v>9400</v>
      </c>
      <c r="B9" s="5" t="s">
        <v>6</v>
      </c>
      <c r="C9" s="4">
        <v>804</v>
      </c>
    </row>
    <row r="10" spans="1:3" ht="18" customHeight="1" x14ac:dyDescent="0.2">
      <c r="A10" s="3">
        <v>9500</v>
      </c>
      <c r="B10" s="5" t="s">
        <v>7</v>
      </c>
      <c r="C10" s="4">
        <v>724.4</v>
      </c>
    </row>
    <row r="11" spans="1:3" x14ac:dyDescent="0.2">
      <c r="A11" s="2"/>
      <c r="B11" s="5"/>
      <c r="C11" s="2"/>
    </row>
  </sheetData>
  <pageMargins left="0.75" right="0.75" top="1" bottom="1" header="0.5" footer="0.5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FO-InvestGründ</vt:lpstr>
      <vt:lpstr>FO-Material 1+2</vt:lpstr>
      <vt:lpstr>FO-Material 3</vt:lpstr>
      <vt:lpstr> Lfd. Betrieb (2)</vt:lpstr>
      <vt:lpstr>Aufteilung</vt:lpstr>
      <vt:lpstr>BKP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Elke Dickmann-Löffler</dc:creator>
  <cp:lastModifiedBy>Elke Dickmann-Löffler</cp:lastModifiedBy>
  <cp:lastPrinted>2020-03-29T16:15:33Z</cp:lastPrinted>
  <dcterms:created xsi:type="dcterms:W3CDTF">2019-08-20T16:12:15Z</dcterms:created>
  <dcterms:modified xsi:type="dcterms:W3CDTF">2023-10-27T12:27:11Z</dcterms:modified>
</cp:coreProperties>
</file>